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Z:\dir\comunicazione\Elisa\COMUNICAZIONE\COMUNICAZIONE\SITO\amministrazione trasparente\"/>
    </mc:Choice>
  </mc:AlternateContent>
  <xr:revisionPtr revIDLastSave="0" documentId="8_{4127E9EC-C268-49E8-A8AD-97D2A3274E58}" xr6:coauthVersionLast="47" xr6:coauthVersionMax="47" xr10:uidLastSave="{00000000-0000-0000-0000-000000000000}"/>
  <bookViews>
    <workbookView xWindow="-120" yWindow="-120" windowWidth="29040" windowHeight="15720" xr2:uid="{3B9DD487-83C5-459C-8EAB-FCFC0459602A}"/>
  </bookViews>
  <sheets>
    <sheet name="Flussi Destino" sheetId="1" r:id="rId1"/>
  </sheets>
  <externalReferences>
    <externalReference r:id="rId2"/>
  </externalReferences>
  <definedNames>
    <definedName name="_xlnm._FilterDatabase" localSheetId="0" hidden="1">'Flussi Destino'!$A$3:$O$82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7" i="1" l="1"/>
  <c r="R88" i="1"/>
  <c r="R89" i="1"/>
  <c r="O32" i="1" l="1"/>
  <c r="L32" i="1"/>
  <c r="I32" i="1"/>
  <c r="F32" i="1"/>
  <c r="R107" i="1" l="1"/>
  <c r="R12" i="1"/>
  <c r="R100" i="1" l="1"/>
  <c r="R38" i="1" l="1"/>
  <c r="G106" i="1" l="1"/>
  <c r="F106" i="1"/>
  <c r="H106" i="1"/>
  <c r="E105" i="1"/>
  <c r="G104" i="1"/>
  <c r="H104" i="1"/>
  <c r="F105" i="1"/>
  <c r="G105" i="1"/>
  <c r="R47" i="1"/>
  <c r="P106" i="1"/>
  <c r="G128" i="1" l="1"/>
  <c r="G127" i="1"/>
  <c r="H128" i="1"/>
  <c r="H127" i="1"/>
  <c r="P104" i="1"/>
  <c r="P105" i="1"/>
  <c r="R118" i="1"/>
  <c r="E104" i="1"/>
  <c r="R90" i="1"/>
  <c r="R121" i="1"/>
  <c r="R117" i="1"/>
  <c r="R119" i="1"/>
  <c r="R120" i="1"/>
  <c r="R122" i="1"/>
  <c r="R112" i="1"/>
  <c r="R116" i="1"/>
  <c r="R115" i="1"/>
  <c r="P128" i="1" l="1"/>
  <c r="P127" i="1"/>
  <c r="P126" i="1"/>
  <c r="P146" i="1" s="1"/>
  <c r="R29" i="1" l="1"/>
  <c r="R114" i="1"/>
  <c r="R113" i="1" l="1"/>
  <c r="R111" i="1" l="1"/>
  <c r="R60" i="1"/>
  <c r="R24" i="1"/>
  <c r="R52" i="1" l="1"/>
  <c r="R54" i="1"/>
  <c r="R58" i="1"/>
  <c r="R63" i="1"/>
  <c r="R74" i="1"/>
  <c r="R75" i="1"/>
  <c r="R76" i="1"/>
  <c r="R83" i="1"/>
  <c r="R84" i="1"/>
  <c r="R96" i="1"/>
  <c r="R51" i="1" l="1"/>
  <c r="R22" i="1" l="1"/>
  <c r="R25" i="1"/>
  <c r="R81" i="1"/>
  <c r="R18" i="1"/>
  <c r="R23" i="1"/>
  <c r="R21" i="1"/>
  <c r="R80" i="1"/>
  <c r="R20" i="1"/>
  <c r="R56" i="1"/>
  <c r="R68" i="1"/>
  <c r="R79" i="1"/>
  <c r="R91" i="1"/>
  <c r="R92" i="1"/>
  <c r="R95" i="1"/>
  <c r="R86" i="1" l="1"/>
  <c r="N105" i="1"/>
  <c r="L105" i="1"/>
  <c r="K105" i="1" l="1"/>
  <c r="O105" i="1"/>
  <c r="E106" i="1"/>
  <c r="E126" i="1" s="1"/>
  <c r="E146" i="1" s="1"/>
  <c r="R53" i="1"/>
  <c r="R55" i="1"/>
  <c r="R57" i="1"/>
  <c r="R59" i="1"/>
  <c r="R61" i="1"/>
  <c r="R62" i="1"/>
  <c r="R64" i="1"/>
  <c r="R65" i="1"/>
  <c r="R66" i="1"/>
  <c r="R67" i="1"/>
  <c r="R69" i="1"/>
  <c r="R70" i="1"/>
  <c r="R78" i="1"/>
  <c r="R82" i="1"/>
  <c r="R85" i="1"/>
  <c r="R17" i="1"/>
  <c r="R19" i="1"/>
  <c r="R27" i="1"/>
  <c r="E128" i="1" l="1"/>
  <c r="E127" i="1"/>
  <c r="R10" i="1"/>
  <c r="O106" i="1" l="1"/>
  <c r="M106" i="1"/>
  <c r="L106" i="1"/>
  <c r="K106" i="1"/>
  <c r="I106" i="1"/>
  <c r="N106" i="1" l="1"/>
  <c r="R41" i="1"/>
  <c r="R44" i="1"/>
  <c r="R49" i="1"/>
  <c r="R4" i="1"/>
  <c r="R6" i="1"/>
  <c r="R16" i="1"/>
  <c r="R26" i="1"/>
  <c r="R28" i="1"/>
  <c r="R31" i="1"/>
  <c r="R32" i="1"/>
  <c r="R33" i="1"/>
  <c r="R42" i="1"/>
  <c r="R45" i="1"/>
  <c r="R48" i="1"/>
  <c r="R50" i="1"/>
  <c r="R99" i="1"/>
  <c r="R7" i="1"/>
  <c r="R8" i="1"/>
  <c r="R11" i="1"/>
  <c r="R13" i="1"/>
  <c r="R14" i="1"/>
  <c r="R15" i="1"/>
  <c r="R34" i="1"/>
  <c r="R35" i="1"/>
  <c r="R36" i="1"/>
  <c r="R37" i="1"/>
  <c r="R40" i="1"/>
  <c r="D132" i="1" l="1"/>
  <c r="P132" i="1" s="1"/>
  <c r="P136" i="1" l="1"/>
  <c r="P135" i="1"/>
  <c r="E132" i="1"/>
  <c r="E136" i="1" l="1"/>
  <c r="E135" i="1"/>
  <c r="G126" i="1" l="1"/>
  <c r="G146" i="1" s="1"/>
  <c r="G132" i="1" l="1"/>
  <c r="G136" i="1" l="1"/>
  <c r="G135" i="1"/>
  <c r="R73" i="1"/>
  <c r="M105" i="1"/>
  <c r="O104" i="1" l="1"/>
  <c r="R5" i="1"/>
  <c r="N104" i="1"/>
  <c r="N128" i="1" l="1"/>
  <c r="N127" i="1"/>
  <c r="O128" i="1"/>
  <c r="O127" i="1"/>
  <c r="O126" i="1"/>
  <c r="O146" i="1" s="1"/>
  <c r="R39" i="1"/>
  <c r="N126" i="1"/>
  <c r="N146" i="1" s="1"/>
  <c r="N132" i="1" l="1"/>
  <c r="K104" i="1"/>
  <c r="L104" i="1"/>
  <c r="O132" i="1"/>
  <c r="K128" i="1" l="1"/>
  <c r="K127" i="1"/>
  <c r="O136" i="1"/>
  <c r="O135" i="1"/>
  <c r="N135" i="1"/>
  <c r="N136" i="1"/>
  <c r="L128" i="1"/>
  <c r="L127" i="1"/>
  <c r="R77" i="1"/>
  <c r="J104" i="1"/>
  <c r="K126" i="1"/>
  <c r="K146" i="1" s="1"/>
  <c r="I104" i="1"/>
  <c r="R43" i="1"/>
  <c r="L126" i="1"/>
  <c r="L146" i="1" s="1"/>
  <c r="I128" i="1" l="1"/>
  <c r="I127" i="1"/>
  <c r="R71" i="1"/>
  <c r="L132" i="1"/>
  <c r="K132" i="1"/>
  <c r="K136" i="1" l="1"/>
  <c r="K135" i="1"/>
  <c r="L136" i="1"/>
  <c r="L135" i="1"/>
  <c r="R46" i="1"/>
  <c r="M104" i="1"/>
  <c r="M128" i="1" l="1"/>
  <c r="M127" i="1"/>
  <c r="M126" i="1"/>
  <c r="M146" i="1" s="1"/>
  <c r="M132" i="1" l="1"/>
  <c r="M136" i="1" l="1"/>
  <c r="M135" i="1"/>
  <c r="R93" i="1"/>
  <c r="R101" i="1" l="1"/>
  <c r="J106" i="1"/>
  <c r="R106" i="1" l="1"/>
  <c r="J127" i="1"/>
  <c r="J128" i="1"/>
  <c r="H105" i="1" l="1"/>
  <c r="R94" i="1"/>
  <c r="I105" i="1" l="1"/>
  <c r="I126" i="1" s="1"/>
  <c r="I146" i="1" s="1"/>
  <c r="J105" i="1"/>
  <c r="J126" i="1" s="1"/>
  <c r="J146" i="1" s="1"/>
  <c r="H126" i="1"/>
  <c r="H146" i="1" s="1"/>
  <c r="R105" i="1" l="1"/>
  <c r="J132" i="1"/>
  <c r="I132" i="1"/>
  <c r="H132" i="1"/>
  <c r="I136" i="1" l="1"/>
  <c r="I135" i="1"/>
  <c r="H136" i="1"/>
  <c r="H135" i="1"/>
  <c r="F104" i="1"/>
  <c r="R72" i="1"/>
  <c r="J136" i="1"/>
  <c r="J135" i="1"/>
  <c r="R138" i="1" l="1"/>
  <c r="F128" i="1"/>
  <c r="F127" i="1"/>
  <c r="F126" i="1"/>
  <c r="F146" i="1" s="1"/>
  <c r="R104" i="1"/>
  <c r="R128" i="1" l="1"/>
  <c r="R127" i="1"/>
  <c r="F132" i="1"/>
  <c r="R126" i="1"/>
  <c r="R132" i="1" l="1"/>
  <c r="R136" i="1" s="1"/>
  <c r="F136" i="1"/>
  <c r="F135" i="1"/>
  <c r="R135" i="1" l="1"/>
</calcChain>
</file>

<file path=xl/sharedStrings.xml><?xml version="1.0" encoding="utf-8"?>
<sst xmlns="http://schemas.openxmlformats.org/spreadsheetml/2006/main" count="225" uniqueCount="152">
  <si>
    <t>Gennaio</t>
  </si>
  <si>
    <t>Febbraio</t>
  </si>
  <si>
    <t>ALBATROS ECOLOGIA AMBIENTE S.C. A R.L.</t>
  </si>
  <si>
    <t>ARGECO</t>
  </si>
  <si>
    <t>150106PL</t>
  </si>
  <si>
    <t>BANDINI -CASAMENTI  SRL</t>
  </si>
  <si>
    <t>DISMECO</t>
  </si>
  <si>
    <t>200136R2</t>
  </si>
  <si>
    <t>200136R4</t>
  </si>
  <si>
    <t>ECOLEGNO FORLI' SRL</t>
  </si>
  <si>
    <t>ECO-RECUPERI SRL</t>
  </si>
  <si>
    <t>GATTI SRL</t>
  </si>
  <si>
    <t>HERAMBIENTE SPA-BUSCA</t>
  </si>
  <si>
    <t>HERAMBIENTE SPA-PEA</t>
  </si>
  <si>
    <t>HERAMBIENTE SPA-TERMOVALORIZZATORE</t>
  </si>
  <si>
    <t>150106FIT</t>
  </si>
  <si>
    <t>HERAMBIENTE SPA-AVANFOSSA</t>
  </si>
  <si>
    <t>200133PI</t>
  </si>
  <si>
    <t>MONTIECO SRL</t>
  </si>
  <si>
    <t>NIAL NIZZOLI</t>
  </si>
  <si>
    <t>RAEETECH</t>
  </si>
  <si>
    <t>RECTER SRL-FAENZA</t>
  </si>
  <si>
    <t>SIDER ROTTAMI</t>
  </si>
  <si>
    <t>TRED CARPI</t>
  </si>
  <si>
    <t>LA CART SRL - PIEVESESTINA</t>
  </si>
  <si>
    <t>LA CART SRL - RIMINI</t>
  </si>
  <si>
    <t>STENA METAL</t>
  </si>
  <si>
    <t>80318</t>
  </si>
  <si>
    <t>Descrizione</t>
  </si>
  <si>
    <t>Codice Europeo Rifiuti</t>
  </si>
  <si>
    <t>Rifiuti ingombranti</t>
  </si>
  <si>
    <t>Pneumatici</t>
  </si>
  <si>
    <t>Plastica e lattine</t>
  </si>
  <si>
    <t>Plastica</t>
  </si>
  <si>
    <t>Raee 5- Tubi fluorescenti</t>
  </si>
  <si>
    <t>Raee 1 - Frigoriferi</t>
  </si>
  <si>
    <t>Raee 2 - Grandi elettrodomestici</t>
  </si>
  <si>
    <t>Raee 4 - Piccoli elettrodomestici</t>
  </si>
  <si>
    <t>Imballaggi in legno</t>
  </si>
  <si>
    <t>Legno</t>
  </si>
  <si>
    <t>Toner e cartucce</t>
  </si>
  <si>
    <t>Oli vegetali</t>
  </si>
  <si>
    <t>Umido</t>
  </si>
  <si>
    <t>Imballaggi in cartone</t>
  </si>
  <si>
    <t>Carta e cartone</t>
  </si>
  <si>
    <t>Farmaci</t>
  </si>
  <si>
    <t>Secco residuo</t>
  </si>
  <si>
    <t>Contenitori fitofarmaci bonificati</t>
  </si>
  <si>
    <t>Materiali contenenti amianto</t>
  </si>
  <si>
    <t>Solventi</t>
  </si>
  <si>
    <t>Acidi</t>
  </si>
  <si>
    <t>Pesticidi</t>
  </si>
  <si>
    <t>Vernici, inchiostri, adesivi, resine</t>
  </si>
  <si>
    <t>Detergenti</t>
  </si>
  <si>
    <t>Contenitori TFC</t>
  </si>
  <si>
    <t>Filtri dell'olio</t>
  </si>
  <si>
    <t>Contenitori in pressione</t>
  </si>
  <si>
    <t>Oli minerali</t>
  </si>
  <si>
    <t>Pile</t>
  </si>
  <si>
    <t>Metalli ferrosi</t>
  </si>
  <si>
    <t>Verde</t>
  </si>
  <si>
    <t>Spazzamento</t>
  </si>
  <si>
    <t>Inerti</t>
  </si>
  <si>
    <t>Raee 3 - Tv e Monitor</t>
  </si>
  <si>
    <t>Impianto di destinazione</t>
  </si>
  <si>
    <t xml:space="preserve">Tipologia di rifiuto </t>
  </si>
  <si>
    <t>RACCOLTA DIFFERENZIATA</t>
  </si>
  <si>
    <t>FRAZIONI NEUTRE</t>
  </si>
  <si>
    <t>RIFIUTO INDIFFERENZIATO</t>
  </si>
  <si>
    <t>TOTALE</t>
  </si>
  <si>
    <t>Percentuale raccolta differenziata</t>
  </si>
  <si>
    <t>ALBATROS ECOLOGIA AMBIENTE S.C.A R.L.</t>
  </si>
  <si>
    <t>Quantità registrate alla pesa e dichiarate dagli impianti di destinazione</t>
  </si>
  <si>
    <t>Sostanze alcaline</t>
  </si>
  <si>
    <t>Marzo</t>
  </si>
  <si>
    <t>Numero compostiere/ cumuli</t>
  </si>
  <si>
    <t>KG Febbraio</t>
  </si>
  <si>
    <t>Kg Gennaio</t>
  </si>
  <si>
    <t>Kg ANNUI ( DGR 2218/16 , All.1 art.4)</t>
  </si>
  <si>
    <t>Stima rifiuti avviati a compostaggio domestico ( DGR 2218/16, All.1 art.4)</t>
  </si>
  <si>
    <t>Kg Marzo</t>
  </si>
  <si>
    <t>KG Aprile</t>
  </si>
  <si>
    <t>Percentuale raccolta differenziata con compostaggio</t>
  </si>
  <si>
    <t>KG Maggio</t>
  </si>
  <si>
    <t>SALERNO PIETRO</t>
  </si>
  <si>
    <t>Aprile</t>
  </si>
  <si>
    <t xml:space="preserve">Maggio </t>
  </si>
  <si>
    <t xml:space="preserve">Giugno </t>
  </si>
  <si>
    <t>KG Luglio</t>
  </si>
  <si>
    <t>KG Giugno</t>
  </si>
  <si>
    <t>IL SOLCO</t>
  </si>
  <si>
    <t>KG Agosto</t>
  </si>
  <si>
    <t>Luglio</t>
  </si>
  <si>
    <t>KG Settembre</t>
  </si>
  <si>
    <t>PROGRESSIVO</t>
  </si>
  <si>
    <t>Agosto</t>
  </si>
  <si>
    <t>Settembre</t>
  </si>
  <si>
    <t>A.D COMPOST</t>
  </si>
  <si>
    <t>Ottobre</t>
  </si>
  <si>
    <t>KG Ottobre</t>
  </si>
  <si>
    <t>Novembre</t>
  </si>
  <si>
    <t>Dicembre</t>
  </si>
  <si>
    <t>KG Novembre</t>
  </si>
  <si>
    <t>KG Dicembre</t>
  </si>
  <si>
    <t>VERDE SNC TAZZARI</t>
  </si>
  <si>
    <t>Vetro</t>
  </si>
  <si>
    <t>ASSOPLAST</t>
  </si>
  <si>
    <t>REAKIRO</t>
  </si>
  <si>
    <t>TREOTTOUNO</t>
  </si>
  <si>
    <t>Materiali isolanti</t>
  </si>
  <si>
    <t>Materiali isolanti pericolosi</t>
  </si>
  <si>
    <t>Materiali da costruzione a base di gesso</t>
  </si>
  <si>
    <t>SA.PI.FO</t>
  </si>
  <si>
    <t>Rifiuti misti da costruzione e demolizione</t>
  </si>
  <si>
    <t>Tessili</t>
  </si>
  <si>
    <t>COMITATO AMICIZIA</t>
  </si>
  <si>
    <t>RECUPERI SNC</t>
  </si>
  <si>
    <t>Percentuale raccolta differenziata ( NO INERTI)</t>
  </si>
  <si>
    <t>Percentuale raccolta differenziata con compostaggio (NO INERTI)</t>
  </si>
  <si>
    <t>Accumulatori</t>
  </si>
  <si>
    <t>SOGLIANO AMBIENTE</t>
  </si>
  <si>
    <t>Imballaggi in vetro</t>
  </si>
  <si>
    <t>CI.BI</t>
  </si>
  <si>
    <t>Cemento</t>
  </si>
  <si>
    <t>R.P.M</t>
  </si>
  <si>
    <t>RECTER</t>
  </si>
  <si>
    <t>VALORE AMBIENTE</t>
  </si>
  <si>
    <t>SIBAS</t>
  </si>
  <si>
    <t>ONLINE SERVICE</t>
  </si>
  <si>
    <t>PADOVANI</t>
  </si>
  <si>
    <t>ENOMONDO</t>
  </si>
  <si>
    <t>RIFIUTO DA ALLUVIONE</t>
  </si>
  <si>
    <t>Rifiuti urbani non specificati altrimenti</t>
  </si>
  <si>
    <t>ECO RECUPERI</t>
  </si>
  <si>
    <t>HERAMBIENTE SPA-BO_DISC.NP.TREMONTI</t>
  </si>
  <si>
    <t>HERAMBIENTE SPA -COMPO RN</t>
  </si>
  <si>
    <t>SENIO AMBIENTE SRL</t>
  </si>
  <si>
    <t>HASI_SRL-RA_STOCC.D15_R13</t>
  </si>
  <si>
    <t>Rifiuti organici contenenti sostanze pericolose</t>
  </si>
  <si>
    <t>Miscele bituminose contenenti catrame</t>
  </si>
  <si>
    <t>Vernici, inchiostri, adesivi, resine diversi dal 200127</t>
  </si>
  <si>
    <t>SENIO AMBIENTE</t>
  </si>
  <si>
    <t>Pitture o vernici di scarto contenenti sostanze pericolose</t>
  </si>
  <si>
    <t>CASALBONI</t>
  </si>
  <si>
    <t>ECORECUPERI</t>
  </si>
  <si>
    <t>Contenitori in pressione diversi</t>
  </si>
  <si>
    <t>Scarti di olio per motori</t>
  </si>
  <si>
    <t>SANTA SOFIA</t>
  </si>
  <si>
    <t>HERAMBIENTE SPA-TERMOVALORIZZATORE RN</t>
  </si>
  <si>
    <t>Rifiuti contenenti olio</t>
  </si>
  <si>
    <t>RECICLA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</si>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</sst>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_-* #,##0.0\ _€_-;\-* #,##0.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66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5" fontId="0" fillId="0" borderId="1" xfId="1" applyNumberFormat="1" applyFont="1" applyFill="1" applyBorder="1"/>
    <xf numFmtId="0" fontId="3" fillId="0" borderId="1" xfId="0" applyFont="1" applyBorder="1"/>
    <xf numFmtId="165" fontId="4" fillId="0" borderId="1" xfId="1" applyNumberFormat="1" applyFont="1" applyFill="1" applyBorder="1"/>
    <xf numFmtId="165" fontId="0" fillId="0" borderId="0" xfId="0" applyNumberFormat="1"/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/>
    <xf numFmtId="165" fontId="0" fillId="0" borderId="1" xfId="0" applyNumberFormat="1" applyBorder="1"/>
    <xf numFmtId="0" fontId="2" fillId="0" borderId="1" xfId="0" applyFont="1" applyBorder="1" applyAlignment="1">
      <alignment horizontal="left"/>
    </xf>
    <xf numFmtId="166" fontId="6" fillId="0" borderId="1" xfId="2" applyNumberFormat="1" applyFont="1" applyBorder="1" applyAlignment="1">
      <alignment horizontal="center"/>
    </xf>
    <xf numFmtId="167" fontId="0" fillId="0" borderId="0" xfId="0" applyNumberFormat="1"/>
    <xf numFmtId="164" fontId="0" fillId="0" borderId="0" xfId="0" applyNumberFormat="1"/>
    <xf numFmtId="167" fontId="2" fillId="0" borderId="1" xfId="0" applyNumberFormat="1" applyFont="1" applyBorder="1"/>
    <xf numFmtId="167" fontId="0" fillId="0" borderId="1" xfId="0" applyNumberFormat="1" applyBorder="1"/>
    <xf numFmtId="167" fontId="0" fillId="0" borderId="1" xfId="0" applyNumberFormat="1" applyBorder="1" applyAlignment="1">
      <alignment wrapText="1"/>
    </xf>
    <xf numFmtId="0" fontId="0" fillId="0" borderId="1" xfId="0" applyBorder="1"/>
    <xf numFmtId="165" fontId="6" fillId="0" borderId="2" xfId="1" applyNumberFormat="1" applyFont="1" applyBorder="1" applyAlignment="1">
      <alignment horizontal="center"/>
    </xf>
    <xf numFmtId="165" fontId="0" fillId="0" borderId="1" xfId="1" applyNumberFormat="1" applyFont="1" applyBorder="1"/>
    <xf numFmtId="0" fontId="5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6" xfId="0" applyFill="1" applyBorder="1"/>
    <xf numFmtId="165" fontId="0" fillId="0" borderId="12" xfId="0" applyNumberFormat="1" applyBorder="1"/>
    <xf numFmtId="166" fontId="0" fillId="0" borderId="0" xfId="0" applyNumberFormat="1"/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3" fillId="4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9" fillId="8" borderId="1" xfId="0" applyFont="1" applyFill="1" applyBorder="1"/>
    <xf numFmtId="0" fontId="9" fillId="8" borderId="1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5" borderId="3" xfId="0" applyFont="1" applyFill="1" applyBorder="1"/>
    <xf numFmtId="0" fontId="10" fillId="10" borderId="3" xfId="0" applyFont="1" applyFill="1" applyBorder="1" applyAlignment="1">
      <alignment horizontal="left"/>
    </xf>
    <xf numFmtId="0" fontId="10" fillId="10" borderId="3" xfId="0" applyFont="1" applyFill="1" applyBorder="1"/>
    <xf numFmtId="0" fontId="11" fillId="13" borderId="1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11" fillId="13" borderId="3" xfId="0" applyFont="1" applyFill="1" applyBorder="1" applyAlignment="1">
      <alignment horizontal="left"/>
    </xf>
    <xf numFmtId="0" fontId="15" fillId="0" borderId="1" xfId="0" applyFont="1" applyBorder="1"/>
    <xf numFmtId="167" fontId="13" fillId="0" borderId="1" xfId="0" applyNumberFormat="1" applyFont="1" applyBorder="1"/>
    <xf numFmtId="167" fontId="13" fillId="9" borderId="1" xfId="0" applyNumberFormat="1" applyFont="1" applyFill="1" applyBorder="1"/>
    <xf numFmtId="10" fontId="6" fillId="0" borderId="1" xfId="2" applyNumberFormat="1" applyFont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6" borderId="9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left"/>
    </xf>
    <xf numFmtId="0" fontId="3" fillId="9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/>
    <xf numFmtId="0" fontId="3" fillId="3" borderId="2" xfId="0" applyFont="1" applyFill="1" applyBorder="1"/>
    <xf numFmtId="0" fontId="3" fillId="4" borderId="3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9" xfId="0" applyFont="1" applyFill="1" applyBorder="1"/>
    <xf numFmtId="0" fontId="3" fillId="12" borderId="3" xfId="0" applyFont="1" applyFill="1" applyBorder="1" applyAlignment="1">
      <alignment horizontal="left"/>
    </xf>
    <xf numFmtId="0" fontId="3" fillId="12" borderId="9" xfId="0" applyFont="1" applyFill="1" applyBorder="1" applyAlignment="1">
      <alignment horizontal="left"/>
    </xf>
    <xf numFmtId="0" fontId="3" fillId="12" borderId="2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13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7" borderId="3" xfId="0" applyFont="1" applyFill="1" applyBorder="1" applyAlignment="1">
      <alignment horizontal="left"/>
    </xf>
    <xf numFmtId="0" fontId="3" fillId="7" borderId="9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left"/>
    </xf>
    <xf numFmtId="0" fontId="12" fillId="13" borderId="1" xfId="0" applyFont="1" applyFill="1" applyBorder="1" applyAlignment="1">
      <alignment horizontal="left"/>
    </xf>
    <xf numFmtId="0" fontId="11" fillId="1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4" fillId="0" borderId="1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9" fillId="11" borderId="3" xfId="0" applyFont="1" applyFill="1" applyBorder="1" applyAlignment="1">
      <alignment horizontal="left"/>
    </xf>
    <xf numFmtId="0" fontId="9" fillId="11" borderId="9" xfId="0" applyFont="1" applyFill="1" applyBorder="1" applyAlignment="1">
      <alignment horizontal="left"/>
    </xf>
    <xf numFmtId="0" fontId="9" fillId="11" borderId="2" xfId="0" applyFont="1" applyFill="1" applyBorder="1" applyAlignment="1">
      <alignment horizontal="left"/>
    </xf>
    <xf numFmtId="0" fontId="3" fillId="5" borderId="9" xfId="0" applyFont="1" applyFill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3" fillId="9" borderId="3" xfId="0" applyFont="1" applyFill="1" applyBorder="1"/>
    <xf numFmtId="0" fontId="3" fillId="9" borderId="2" xfId="0" applyFont="1" applyFill="1" applyBorder="1"/>
    <xf numFmtId="0" fontId="3" fillId="10" borderId="3" xfId="0" applyFont="1" applyFill="1" applyBorder="1" applyAlignment="1">
      <alignment horizontal="left"/>
    </xf>
    <xf numFmtId="0" fontId="3" fillId="10" borderId="9" xfId="0" applyFont="1" applyFill="1" applyBorder="1" applyAlignment="1">
      <alignment horizontal="left"/>
    </xf>
    <xf numFmtId="0" fontId="3" fillId="10" borderId="2" xfId="0" applyFont="1" applyFill="1" applyBorder="1" applyAlignment="1">
      <alignment horizontal="left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FF9999"/>
      <color rgb="FF666699"/>
      <color rgb="FF99FFCC"/>
      <color rgb="FFCCCCFF"/>
      <color rgb="FF0066FF"/>
      <color rgb="FFFFFFCC"/>
      <color rgb="FFD9DBBD"/>
      <color rgb="FFFF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4015840959669335E-2"/>
          <c:y val="0.3251728809941577"/>
          <c:w val="0.91705943042120996"/>
          <c:h val="0.5818014987387368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'Flussi Destino'!$E$128:$P$128</c:f>
              <c:numCache>
                <c:formatCode>0.0%</c:formatCode>
                <c:ptCount val="12"/>
                <c:pt idx="0">
                  <c:v>0.82816098912021574</c:v>
                </c:pt>
                <c:pt idx="1">
                  <c:v>0.82852342533120982</c:v>
                </c:pt>
                <c:pt idx="2">
                  <c:v>0.82702419971751051</c:v>
                </c:pt>
                <c:pt idx="3">
                  <c:v>0.82989553925267534</c:v>
                </c:pt>
                <c:pt idx="4">
                  <c:v>0.82798821681630763</c:v>
                </c:pt>
                <c:pt idx="5">
                  <c:v>0.82317872427176486</c:v>
                </c:pt>
                <c:pt idx="6">
                  <c:v>0.8161381197449582</c:v>
                </c:pt>
                <c:pt idx="7">
                  <c:v>0.83330670819434549</c:v>
                </c:pt>
                <c:pt idx="8">
                  <c:v>0.82198960106750107</c:v>
                </c:pt>
                <c:pt idx="9">
                  <c:v>0.81299495188515536</c:v>
                </c:pt>
                <c:pt idx="10">
                  <c:v>0.82752256122437273</c:v>
                </c:pt>
                <c:pt idx="11">
                  <c:v>0.80521170558738364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02-4E41-86F7-494EFA7BD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153768"/>
        <c:axId val="581154424"/>
        <c:extLst/>
      </c:lineChart>
      <c:catAx>
        <c:axId val="58115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1154424"/>
        <c:crosses val="autoZero"/>
        <c:auto val="1"/>
        <c:lblAlgn val="ctr"/>
        <c:lblOffset val="100"/>
        <c:noMultiLvlLbl val="0"/>
      </c:catAx>
      <c:valAx>
        <c:axId val="581154424"/>
        <c:scaling>
          <c:orientation val="minMax"/>
          <c:max val="0.85000000000000009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1153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476249</xdr:colOff>
      <xdr:row>138</xdr:row>
      <xdr:rowOff>4761</xdr:rowOff>
    </xdr:from>
    <xdr:to>
      <xdr:col>3</xdr:col>
      <xdr:colOff>2324100</xdr:colOff>
      <xdr:row>154</xdr:row>
      <xdr:rowOff>123824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3D46E03-0836-481E-8DDC-6ABF2D69B9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EAFILESERVER\Alea\dir\Regolatorio\2024\Report%20impianti\Riepilogo%20impianti%20CER%202024.xlsx" TargetMode="External"/><Relationship Id="rId1" Type="http://schemas.openxmlformats.org/officeDocument/2006/relationships/externalLinkPath" Target="file:///\\ALEAFILESERVER\Alea\dir\Regolatorio\2024\Report%20impianti\Riepilogo%20impianti%20C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iepilogo pesi"/>
    </sheetNames>
    <sheetDataSet>
      <sheetData sheetId="0">
        <row r="125">
          <cell r="C125">
            <v>6668535</v>
          </cell>
          <cell r="D125">
            <v>6264365</v>
          </cell>
          <cell r="E125">
            <v>6761923</v>
          </cell>
          <cell r="F125">
            <v>6945688</v>
          </cell>
          <cell r="G125">
            <v>7514784</v>
          </cell>
          <cell r="H125">
            <v>6421435</v>
          </cell>
          <cell r="I125">
            <v>6903280</v>
          </cell>
          <cell r="J125">
            <v>6168441</v>
          </cell>
          <cell r="K125">
            <v>6486495</v>
          </cell>
          <cell r="L125">
            <v>7611156</v>
          </cell>
          <cell r="M125">
            <v>6802732</v>
          </cell>
          <cell r="N125">
            <v>7174936</v>
          </cell>
        </row>
        <row r="167">
          <cell r="C167">
            <v>29375</v>
          </cell>
          <cell r="D167">
            <v>25815</v>
          </cell>
          <cell r="E167">
            <v>29810</v>
          </cell>
          <cell r="F167">
            <v>36305</v>
          </cell>
          <cell r="G167">
            <v>36550</v>
          </cell>
          <cell r="H167">
            <v>33950</v>
          </cell>
          <cell r="I167">
            <v>29640</v>
          </cell>
          <cell r="J167">
            <v>26440</v>
          </cell>
          <cell r="K167">
            <v>42180</v>
          </cell>
          <cell r="L167">
            <v>42600</v>
          </cell>
          <cell r="M167">
            <v>32975</v>
          </cell>
          <cell r="N167">
            <v>26350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B60FE-D2B3-4E33-B9C7-A3B6A66E6088}">
  <sheetPr codeName="Foglio2">
    <pageSetUpPr fitToPage="1"/>
  </sheetPr>
  <dimension ref="A1:T148"/>
  <sheetViews>
    <sheetView tabSelected="1" zoomScale="80" zoomScaleNormal="80" workbookViewId="0">
      <selection sqref="A1:H1"/>
    </sheetView>
  </sheetViews>
  <sheetFormatPr defaultRowHeight="15" x14ac:dyDescent="0.25"/>
  <cols>
    <col min="1" max="1" width="31.5703125" bestFit="1" customWidth="1"/>
    <col min="2" max="2" width="21" style="6" bestFit="1" customWidth="1"/>
    <col min="3" max="3" width="49.5703125" style="6" bestFit="1" customWidth="1"/>
    <col min="4" max="4" width="40.140625" style="6" bestFit="1" customWidth="1"/>
    <col min="5" max="5" width="15.7109375" style="11" bestFit="1" customWidth="1"/>
    <col min="6" max="6" width="15.7109375" bestFit="1" customWidth="1"/>
    <col min="7" max="7" width="15.85546875" customWidth="1"/>
    <col min="8" max="16" width="15.7109375" customWidth="1"/>
    <col min="17" max="17" width="13.140625" bestFit="1" customWidth="1"/>
    <col min="18" max="18" width="18.5703125" customWidth="1"/>
    <col min="20" max="20" width="13.140625" bestFit="1" customWidth="1"/>
  </cols>
  <sheetData>
    <row r="1" spans="1:18" ht="26.25" x14ac:dyDescent="0.4">
      <c r="A1" s="90" t="s">
        <v>72</v>
      </c>
      <c r="B1" s="91"/>
      <c r="C1" s="91"/>
      <c r="D1" s="91"/>
      <c r="E1" s="91"/>
      <c r="F1" s="91"/>
      <c r="G1" s="91"/>
      <c r="H1" s="91"/>
      <c r="I1" s="19"/>
    </row>
    <row r="3" spans="1:18" x14ac:dyDescent="0.25">
      <c r="A3" s="7" t="s">
        <v>65</v>
      </c>
      <c r="B3" s="9" t="s">
        <v>29</v>
      </c>
      <c r="C3" s="9" t="s">
        <v>28</v>
      </c>
      <c r="D3" s="7" t="s">
        <v>64</v>
      </c>
      <c r="E3" s="13" t="s">
        <v>0</v>
      </c>
      <c r="F3" s="7" t="s">
        <v>1</v>
      </c>
      <c r="G3" s="7" t="s">
        <v>74</v>
      </c>
      <c r="H3" s="7" t="s">
        <v>85</v>
      </c>
      <c r="I3" s="7" t="s">
        <v>86</v>
      </c>
      <c r="J3" s="7" t="s">
        <v>87</v>
      </c>
      <c r="K3" s="7" t="s">
        <v>92</v>
      </c>
      <c r="L3" s="7" t="s">
        <v>95</v>
      </c>
      <c r="M3" s="7" t="s">
        <v>96</v>
      </c>
      <c r="N3" s="7" t="s">
        <v>98</v>
      </c>
      <c r="O3" s="7" t="s">
        <v>100</v>
      </c>
      <c r="P3" s="7" t="s">
        <v>101</v>
      </c>
    </row>
    <row r="4" spans="1:18" x14ac:dyDescent="0.25">
      <c r="A4" s="67" t="s">
        <v>66</v>
      </c>
      <c r="B4" s="33">
        <v>150101</v>
      </c>
      <c r="C4" s="32" t="s">
        <v>43</v>
      </c>
      <c r="D4" s="2" t="s">
        <v>5</v>
      </c>
      <c r="E4" s="1">
        <v>47670</v>
      </c>
      <c r="F4" s="1">
        <v>45270</v>
      </c>
      <c r="G4" s="1">
        <v>53570</v>
      </c>
      <c r="H4" s="1">
        <v>47740</v>
      </c>
      <c r="I4" s="1">
        <v>51200</v>
      </c>
      <c r="J4" s="1">
        <v>48970</v>
      </c>
      <c r="K4" s="1">
        <v>48180</v>
      </c>
      <c r="L4" s="1">
        <v>43090</v>
      </c>
      <c r="M4" s="1">
        <v>59760</v>
      </c>
      <c r="N4" s="1">
        <v>62580</v>
      </c>
      <c r="O4" s="1">
        <v>54500</v>
      </c>
      <c r="P4" s="1">
        <v>55100</v>
      </c>
      <c r="R4" s="14">
        <f t="shared" ref="R4:R50" si="0">SUM(E4:P4)</f>
        <v>617630</v>
      </c>
    </row>
    <row r="5" spans="1:18" x14ac:dyDescent="0.25">
      <c r="A5" s="67"/>
      <c r="B5" s="47">
        <v>150102</v>
      </c>
      <c r="C5" s="47" t="s">
        <v>33</v>
      </c>
      <c r="D5" s="2" t="s">
        <v>5</v>
      </c>
      <c r="E5" s="1">
        <v>147470</v>
      </c>
      <c r="F5" s="1">
        <v>140010</v>
      </c>
      <c r="G5" s="1">
        <v>139320</v>
      </c>
      <c r="H5" s="1">
        <v>134700</v>
      </c>
      <c r="I5" s="1">
        <v>143920</v>
      </c>
      <c r="J5" s="1">
        <v>128120</v>
      </c>
      <c r="K5" s="1">
        <v>138610</v>
      </c>
      <c r="L5" s="1">
        <v>108950</v>
      </c>
      <c r="M5" s="1">
        <v>142730</v>
      </c>
      <c r="N5" s="1">
        <v>145120</v>
      </c>
      <c r="O5" s="1">
        <v>136200</v>
      </c>
      <c r="P5" s="1">
        <v>126340</v>
      </c>
      <c r="R5" s="14">
        <f t="shared" si="0"/>
        <v>1631490</v>
      </c>
    </row>
    <row r="6" spans="1:18" x14ac:dyDescent="0.25">
      <c r="A6" s="67"/>
      <c r="B6" s="49"/>
      <c r="C6" s="49"/>
      <c r="D6" s="2" t="s">
        <v>90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R6" s="14">
        <f t="shared" si="0"/>
        <v>0</v>
      </c>
    </row>
    <row r="7" spans="1:18" x14ac:dyDescent="0.25">
      <c r="A7" s="67"/>
      <c r="B7" s="28">
        <v>150103</v>
      </c>
      <c r="C7" s="25" t="s">
        <v>38</v>
      </c>
      <c r="D7" s="2" t="s">
        <v>9</v>
      </c>
      <c r="E7" s="1">
        <v>61490</v>
      </c>
      <c r="F7" s="1">
        <v>59980</v>
      </c>
      <c r="G7" s="1">
        <v>58280</v>
      </c>
      <c r="H7" s="1">
        <v>59390</v>
      </c>
      <c r="I7" s="1">
        <v>73660</v>
      </c>
      <c r="J7" s="1">
        <v>59220</v>
      </c>
      <c r="K7" s="1">
        <v>53620</v>
      </c>
      <c r="L7" s="1">
        <v>26990</v>
      </c>
      <c r="M7" s="1">
        <v>52650</v>
      </c>
      <c r="N7" s="1">
        <v>77900</v>
      </c>
      <c r="O7" s="1">
        <v>46880</v>
      </c>
      <c r="P7" s="1">
        <v>44710</v>
      </c>
      <c r="R7" s="14">
        <f t="shared" si="0"/>
        <v>674770</v>
      </c>
    </row>
    <row r="8" spans="1:18" x14ac:dyDescent="0.25">
      <c r="A8" s="67"/>
      <c r="B8" s="95">
        <v>150107</v>
      </c>
      <c r="C8" s="95" t="s">
        <v>121</v>
      </c>
      <c r="D8" s="2" t="s">
        <v>13</v>
      </c>
      <c r="E8" s="3">
        <v>643350</v>
      </c>
      <c r="F8" s="3">
        <v>575690</v>
      </c>
      <c r="G8" s="3">
        <v>580770</v>
      </c>
      <c r="H8" s="3">
        <v>560520</v>
      </c>
      <c r="I8" s="3">
        <v>640600</v>
      </c>
      <c r="J8" s="3">
        <v>574030</v>
      </c>
      <c r="K8" s="3">
        <v>636440</v>
      </c>
      <c r="L8" s="3">
        <v>593980</v>
      </c>
      <c r="M8" s="3">
        <v>542690</v>
      </c>
      <c r="N8" s="3">
        <v>602510</v>
      </c>
      <c r="O8" s="3">
        <v>537540</v>
      </c>
      <c r="P8" s="3">
        <v>547560</v>
      </c>
      <c r="R8" s="14">
        <f t="shared" si="0"/>
        <v>7035680</v>
      </c>
    </row>
    <row r="9" spans="1:18" x14ac:dyDescent="0.25">
      <c r="A9" s="67"/>
      <c r="B9" s="96"/>
      <c r="C9" s="96"/>
      <c r="D9" s="2" t="s">
        <v>2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R9" s="14"/>
    </row>
    <row r="10" spans="1:18" x14ac:dyDescent="0.25">
      <c r="A10" s="67"/>
      <c r="B10" s="97"/>
      <c r="C10" s="97"/>
      <c r="D10" s="2" t="s">
        <v>5</v>
      </c>
      <c r="E10" s="3">
        <v>4140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R10" s="14">
        <f t="shared" si="0"/>
        <v>4140</v>
      </c>
    </row>
    <row r="11" spans="1:18" x14ac:dyDescent="0.25">
      <c r="A11" s="67"/>
      <c r="B11" s="45">
        <v>150110</v>
      </c>
      <c r="C11" s="45" t="s">
        <v>54</v>
      </c>
      <c r="D11" s="2" t="s">
        <v>25</v>
      </c>
      <c r="E11" s="1">
        <v>140</v>
      </c>
      <c r="F11" s="1">
        <v>180</v>
      </c>
      <c r="G11" s="1">
        <v>180</v>
      </c>
      <c r="H11" s="1">
        <v>320</v>
      </c>
      <c r="I11" s="1">
        <v>340</v>
      </c>
      <c r="J11" s="1">
        <v>80</v>
      </c>
      <c r="K11" s="1">
        <v>180</v>
      </c>
      <c r="L11" s="1">
        <v>200</v>
      </c>
      <c r="M11" s="1">
        <v>220</v>
      </c>
      <c r="N11" s="1">
        <v>100</v>
      </c>
      <c r="O11" s="1">
        <v>500</v>
      </c>
      <c r="P11" s="1">
        <v>360</v>
      </c>
      <c r="R11" s="14">
        <f t="shared" si="0"/>
        <v>2800</v>
      </c>
    </row>
    <row r="12" spans="1:18" x14ac:dyDescent="0.25">
      <c r="A12" s="67"/>
      <c r="B12" s="46"/>
      <c r="C12" s="46"/>
      <c r="D12" s="2" t="s">
        <v>141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19</v>
      </c>
      <c r="R12" s="14">
        <f t="shared" ref="R12" si="1">SUM(E12:P12)</f>
        <v>19</v>
      </c>
    </row>
    <row r="13" spans="1:18" x14ac:dyDescent="0.25">
      <c r="A13" s="67"/>
      <c r="B13" s="29">
        <v>160103</v>
      </c>
      <c r="C13" s="27" t="s">
        <v>31</v>
      </c>
      <c r="D13" s="2" t="s">
        <v>71</v>
      </c>
      <c r="E13" s="1">
        <v>3920</v>
      </c>
      <c r="F13" s="1">
        <v>3600</v>
      </c>
      <c r="G13" s="1">
        <v>3970</v>
      </c>
      <c r="H13" s="1">
        <v>4990</v>
      </c>
      <c r="I13" s="1">
        <v>4690</v>
      </c>
      <c r="J13" s="1">
        <v>3590</v>
      </c>
      <c r="K13" s="1">
        <v>3770</v>
      </c>
      <c r="L13" s="1">
        <v>5160</v>
      </c>
      <c r="M13" s="1">
        <v>3600</v>
      </c>
      <c r="N13" s="1">
        <v>3620</v>
      </c>
      <c r="O13" s="1">
        <v>9770</v>
      </c>
      <c r="P13" s="1">
        <v>9690</v>
      </c>
      <c r="R13" s="14">
        <f t="shared" si="0"/>
        <v>60370</v>
      </c>
    </row>
    <row r="14" spans="1:18" x14ac:dyDescent="0.25">
      <c r="A14" s="67"/>
      <c r="B14" s="31">
        <v>160107</v>
      </c>
      <c r="C14" s="26" t="s">
        <v>55</v>
      </c>
      <c r="D14" s="2" t="s">
        <v>25</v>
      </c>
      <c r="E14" s="1">
        <v>80</v>
      </c>
      <c r="F14" s="1">
        <v>20</v>
      </c>
      <c r="G14" s="1">
        <v>40</v>
      </c>
      <c r="H14" s="1">
        <v>140</v>
      </c>
      <c r="I14" s="1">
        <v>120</v>
      </c>
      <c r="J14" s="1">
        <v>40</v>
      </c>
      <c r="K14" s="1">
        <v>60</v>
      </c>
      <c r="L14" s="1">
        <v>100</v>
      </c>
      <c r="M14" s="1">
        <v>80</v>
      </c>
      <c r="N14" s="1">
        <v>205</v>
      </c>
      <c r="O14" s="1">
        <v>0</v>
      </c>
      <c r="P14" s="1">
        <v>15</v>
      </c>
      <c r="R14" s="14">
        <f t="shared" si="0"/>
        <v>900</v>
      </c>
    </row>
    <row r="15" spans="1:18" x14ac:dyDescent="0.25">
      <c r="A15" s="67"/>
      <c r="B15" s="45">
        <v>160504</v>
      </c>
      <c r="C15" s="45" t="s">
        <v>56</v>
      </c>
      <c r="D15" s="2" t="s">
        <v>144</v>
      </c>
      <c r="E15" s="1">
        <v>0</v>
      </c>
      <c r="F15" s="1">
        <v>0</v>
      </c>
      <c r="G15" s="1">
        <v>0</v>
      </c>
      <c r="H15" s="1">
        <v>24</v>
      </c>
      <c r="I15" s="1"/>
      <c r="J15" s="1"/>
      <c r="K15" s="1"/>
      <c r="L15" s="1"/>
      <c r="M15" s="1"/>
      <c r="N15" s="1"/>
      <c r="O15" s="1"/>
      <c r="P15" s="1"/>
      <c r="R15" s="14">
        <f t="shared" si="0"/>
        <v>24</v>
      </c>
    </row>
    <row r="16" spans="1:18" x14ac:dyDescent="0.25">
      <c r="A16" s="67"/>
      <c r="B16" s="89"/>
      <c r="C16" s="89"/>
      <c r="D16" s="2" t="s">
        <v>137</v>
      </c>
      <c r="E16" s="1">
        <v>356</v>
      </c>
      <c r="F16" s="1">
        <v>381</v>
      </c>
      <c r="G16" s="1">
        <v>368</v>
      </c>
      <c r="H16" s="1">
        <v>332</v>
      </c>
      <c r="I16" s="1">
        <v>736</v>
      </c>
      <c r="J16" s="1">
        <v>349</v>
      </c>
      <c r="K16" s="1">
        <v>383</v>
      </c>
      <c r="L16" s="1">
        <v>739</v>
      </c>
      <c r="M16" s="1">
        <v>214</v>
      </c>
      <c r="N16" s="1">
        <v>663</v>
      </c>
      <c r="O16" s="1">
        <v>326</v>
      </c>
      <c r="P16" s="1">
        <v>333</v>
      </c>
      <c r="R16" s="14">
        <f t="shared" si="0"/>
        <v>5180</v>
      </c>
    </row>
    <row r="17" spans="1:18" x14ac:dyDescent="0.25">
      <c r="A17" s="67"/>
      <c r="B17" s="29">
        <v>160505</v>
      </c>
      <c r="C17" s="29" t="s">
        <v>145</v>
      </c>
      <c r="D17" s="2" t="s">
        <v>144</v>
      </c>
      <c r="E17" s="1">
        <v>0</v>
      </c>
      <c r="F17" s="1">
        <v>0</v>
      </c>
      <c r="G17" s="1">
        <v>0</v>
      </c>
      <c r="H17" s="1">
        <v>110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R17" s="14">
        <f t="shared" ref="R17:R25" si="2">SUM(E17:P17)</f>
        <v>110</v>
      </c>
    </row>
    <row r="18" spans="1:18" x14ac:dyDescent="0.25">
      <c r="A18" s="67"/>
      <c r="B18" s="29">
        <v>170101</v>
      </c>
      <c r="C18" s="29" t="s">
        <v>123</v>
      </c>
      <c r="D18" s="2" t="s">
        <v>112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R18" s="14">
        <f t="shared" si="2"/>
        <v>0</v>
      </c>
    </row>
    <row r="19" spans="1:18" x14ac:dyDescent="0.25">
      <c r="A19" s="67"/>
      <c r="B19" s="47">
        <v>170107</v>
      </c>
      <c r="C19" s="47" t="s">
        <v>62</v>
      </c>
      <c r="D19" s="2" t="s">
        <v>122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12760</v>
      </c>
      <c r="R19" s="14">
        <f t="shared" si="2"/>
        <v>12760</v>
      </c>
    </row>
    <row r="20" spans="1:18" x14ac:dyDescent="0.25">
      <c r="A20" s="67"/>
      <c r="B20" s="48"/>
      <c r="C20" s="48"/>
      <c r="D20" s="2" t="s">
        <v>124</v>
      </c>
      <c r="E20" s="1">
        <v>153920</v>
      </c>
      <c r="F20" s="1">
        <v>206320</v>
      </c>
      <c r="G20" s="1">
        <v>196400</v>
      </c>
      <c r="H20" s="1">
        <v>225700</v>
      </c>
      <c r="I20" s="1">
        <v>259060</v>
      </c>
      <c r="J20" s="1">
        <v>214740</v>
      </c>
      <c r="K20" s="1">
        <v>244200</v>
      </c>
      <c r="L20" s="1">
        <v>206500</v>
      </c>
      <c r="M20" s="1">
        <v>210200</v>
      </c>
      <c r="N20" s="1">
        <v>267300</v>
      </c>
      <c r="O20" s="1">
        <v>198280</v>
      </c>
      <c r="P20" s="1">
        <v>144240</v>
      </c>
      <c r="R20" s="14">
        <f t="shared" si="2"/>
        <v>2526860</v>
      </c>
    </row>
    <row r="21" spans="1:18" x14ac:dyDescent="0.25">
      <c r="A21" s="67"/>
      <c r="B21" s="48"/>
      <c r="C21" s="48"/>
      <c r="D21" s="2" t="s">
        <v>125</v>
      </c>
      <c r="E21" s="1">
        <v>22980</v>
      </c>
      <c r="F21" s="1">
        <v>0</v>
      </c>
      <c r="G21" s="1">
        <v>0</v>
      </c>
      <c r="H21" s="1">
        <v>23440</v>
      </c>
      <c r="I21" s="1">
        <v>0</v>
      </c>
      <c r="J21" s="1">
        <v>0</v>
      </c>
      <c r="K21" s="1">
        <v>0</v>
      </c>
      <c r="L21" s="1">
        <v>39640</v>
      </c>
      <c r="M21" s="1">
        <v>0</v>
      </c>
      <c r="N21" s="1">
        <v>0</v>
      </c>
      <c r="O21" s="1">
        <v>0</v>
      </c>
      <c r="P21" s="1">
        <v>19140</v>
      </c>
      <c r="R21" s="14">
        <f t="shared" si="2"/>
        <v>105200</v>
      </c>
    </row>
    <row r="22" spans="1:18" x14ac:dyDescent="0.25">
      <c r="A22" s="67"/>
      <c r="B22" s="48"/>
      <c r="C22" s="48"/>
      <c r="D22" s="2" t="s">
        <v>126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8940</v>
      </c>
      <c r="N22" s="1">
        <v>0</v>
      </c>
      <c r="O22" s="1">
        <v>0</v>
      </c>
      <c r="P22" s="1">
        <v>0</v>
      </c>
      <c r="R22" s="14">
        <f t="shared" si="2"/>
        <v>8940</v>
      </c>
    </row>
    <row r="23" spans="1:18" x14ac:dyDescent="0.25">
      <c r="A23" s="67"/>
      <c r="B23" s="49"/>
      <c r="C23" s="49"/>
      <c r="D23" s="2" t="s">
        <v>112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R23" s="14">
        <f t="shared" si="2"/>
        <v>0</v>
      </c>
    </row>
    <row r="24" spans="1:18" x14ac:dyDescent="0.25">
      <c r="A24" s="67"/>
      <c r="B24" s="30">
        <v>170604</v>
      </c>
      <c r="C24" s="30" t="s">
        <v>109</v>
      </c>
      <c r="D24" s="2" t="s">
        <v>24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R24" s="14">
        <f t="shared" si="2"/>
        <v>0</v>
      </c>
    </row>
    <row r="25" spans="1:18" x14ac:dyDescent="0.25">
      <c r="A25" s="67"/>
      <c r="B25" s="30">
        <v>170904</v>
      </c>
      <c r="C25" s="30" t="s">
        <v>113</v>
      </c>
      <c r="D25" s="2" t="s">
        <v>19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R25" s="14">
        <f t="shared" si="2"/>
        <v>0</v>
      </c>
    </row>
    <row r="26" spans="1:18" x14ac:dyDescent="0.25">
      <c r="A26" s="67"/>
      <c r="B26" s="33">
        <v>200101</v>
      </c>
      <c r="C26" s="32" t="s">
        <v>44</v>
      </c>
      <c r="D26" s="2" t="s">
        <v>5</v>
      </c>
      <c r="E26" s="1">
        <v>1000410</v>
      </c>
      <c r="F26" s="1">
        <v>875580</v>
      </c>
      <c r="G26" s="1">
        <v>952290</v>
      </c>
      <c r="H26" s="1">
        <v>886300</v>
      </c>
      <c r="I26" s="1">
        <v>972130</v>
      </c>
      <c r="J26" s="1">
        <v>840500</v>
      </c>
      <c r="K26" s="1">
        <v>908030</v>
      </c>
      <c r="L26" s="1">
        <v>759180</v>
      </c>
      <c r="M26" s="1">
        <v>974700</v>
      </c>
      <c r="N26" s="1">
        <v>1050750</v>
      </c>
      <c r="O26" s="1">
        <v>909540</v>
      </c>
      <c r="P26" s="1">
        <v>1026380</v>
      </c>
      <c r="R26" s="14">
        <f t="shared" si="0"/>
        <v>11155790</v>
      </c>
    </row>
    <row r="27" spans="1:18" x14ac:dyDescent="0.25">
      <c r="A27" s="67"/>
      <c r="B27" s="36">
        <v>200102</v>
      </c>
      <c r="C27" s="37" t="s">
        <v>105</v>
      </c>
      <c r="D27" s="2" t="s">
        <v>5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R27" s="14">
        <f t="shared" ref="R27" si="3">SUM(E27:P27)</f>
        <v>0</v>
      </c>
    </row>
    <row r="28" spans="1:18" x14ac:dyDescent="0.25">
      <c r="A28" s="67"/>
      <c r="B28" s="86">
        <v>200108</v>
      </c>
      <c r="C28" s="86" t="s">
        <v>42</v>
      </c>
      <c r="D28" s="2" t="s">
        <v>12</v>
      </c>
      <c r="E28" s="3">
        <v>949820</v>
      </c>
      <c r="F28" s="3">
        <v>833680</v>
      </c>
      <c r="G28" s="3">
        <v>863040</v>
      </c>
      <c r="H28" s="3">
        <v>693340</v>
      </c>
      <c r="I28" s="3">
        <v>775960</v>
      </c>
      <c r="J28" s="3">
        <v>645960</v>
      </c>
      <c r="K28" s="3">
        <v>795980</v>
      </c>
      <c r="L28" s="3">
        <v>727960</v>
      </c>
      <c r="M28" s="3">
        <v>636780</v>
      </c>
      <c r="N28" s="3">
        <v>781400</v>
      </c>
      <c r="O28" s="3">
        <v>764340</v>
      </c>
      <c r="P28" s="3">
        <v>881500</v>
      </c>
      <c r="R28" s="14">
        <f t="shared" si="0"/>
        <v>9349760</v>
      </c>
    </row>
    <row r="29" spans="1:18" x14ac:dyDescent="0.25">
      <c r="A29" s="67"/>
      <c r="B29" s="87"/>
      <c r="C29" s="87"/>
      <c r="D29" s="2" t="s">
        <v>120</v>
      </c>
      <c r="E29" s="3">
        <v>0</v>
      </c>
      <c r="F29" s="3">
        <v>0</v>
      </c>
      <c r="G29" s="3">
        <v>223270</v>
      </c>
      <c r="H29" s="3">
        <v>357050</v>
      </c>
      <c r="I29" s="3">
        <v>287210</v>
      </c>
      <c r="J29" s="3">
        <v>282540</v>
      </c>
      <c r="K29" s="3">
        <v>360790</v>
      </c>
      <c r="L29" s="3">
        <v>286390</v>
      </c>
      <c r="M29" s="3">
        <v>328890</v>
      </c>
      <c r="N29" s="3">
        <v>317840</v>
      </c>
      <c r="O29" s="3">
        <v>280660</v>
      </c>
      <c r="P29" s="3">
        <v>320230</v>
      </c>
      <c r="R29" s="14">
        <f t="shared" ref="R29" si="4">SUM(E29:P29)</f>
        <v>3044870</v>
      </c>
    </row>
    <row r="30" spans="1:18" x14ac:dyDescent="0.25">
      <c r="A30" s="67"/>
      <c r="B30" s="87"/>
      <c r="C30" s="87"/>
      <c r="D30" s="2" t="s">
        <v>135</v>
      </c>
      <c r="E30" s="3">
        <v>0</v>
      </c>
      <c r="F30" s="3">
        <v>0</v>
      </c>
      <c r="G30" s="3">
        <v>0</v>
      </c>
      <c r="H30" s="3">
        <v>7900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R30" s="14"/>
    </row>
    <row r="31" spans="1:18" x14ac:dyDescent="0.25">
      <c r="A31" s="67"/>
      <c r="B31" s="88"/>
      <c r="C31" s="88"/>
      <c r="D31" s="2" t="s">
        <v>84</v>
      </c>
      <c r="E31" s="3">
        <v>737980</v>
      </c>
      <c r="F31" s="3">
        <v>688660</v>
      </c>
      <c r="G31" s="3">
        <v>576820</v>
      </c>
      <c r="H31" s="3">
        <v>611900</v>
      </c>
      <c r="I31" s="3">
        <v>613140</v>
      </c>
      <c r="J31" s="3">
        <v>577340</v>
      </c>
      <c r="K31" s="3">
        <v>621920</v>
      </c>
      <c r="L31" s="3">
        <v>604540</v>
      </c>
      <c r="M31" s="3">
        <v>533620</v>
      </c>
      <c r="N31" s="3">
        <v>627420</v>
      </c>
      <c r="O31" s="3">
        <v>576300</v>
      </c>
      <c r="P31" s="3">
        <v>522600</v>
      </c>
      <c r="R31" s="14">
        <f t="shared" si="0"/>
        <v>7292240</v>
      </c>
    </row>
    <row r="32" spans="1:18" x14ac:dyDescent="0.25">
      <c r="A32" s="67"/>
      <c r="B32" s="47">
        <v>200110</v>
      </c>
      <c r="C32" s="47" t="s">
        <v>114</v>
      </c>
      <c r="D32" s="2" t="s">
        <v>115</v>
      </c>
      <c r="E32" s="3">
        <v>1300</v>
      </c>
      <c r="F32" s="3">
        <f>345+1300</f>
        <v>1645</v>
      </c>
      <c r="G32" s="3">
        <v>1300</v>
      </c>
      <c r="H32" s="3">
        <v>1300</v>
      </c>
      <c r="I32" s="3">
        <f>330+1300</f>
        <v>1630</v>
      </c>
      <c r="J32" s="3">
        <v>1300</v>
      </c>
      <c r="K32" s="3">
        <v>1300</v>
      </c>
      <c r="L32" s="3">
        <f>460+1300</f>
        <v>1760</v>
      </c>
      <c r="M32" s="3">
        <v>1300</v>
      </c>
      <c r="N32" s="3">
        <v>1300</v>
      </c>
      <c r="O32" s="3">
        <f>500+1300</f>
        <v>1800</v>
      </c>
      <c r="P32" s="3">
        <v>1300</v>
      </c>
      <c r="R32" s="14">
        <f t="shared" si="0"/>
        <v>17235</v>
      </c>
    </row>
    <row r="33" spans="1:18" x14ac:dyDescent="0.25">
      <c r="A33" s="67"/>
      <c r="B33" s="49"/>
      <c r="C33" s="49"/>
      <c r="D33" s="2" t="s">
        <v>116</v>
      </c>
      <c r="E33" s="3">
        <v>28940</v>
      </c>
      <c r="F33" s="3">
        <v>25510</v>
      </c>
      <c r="G33" s="3">
        <v>29340</v>
      </c>
      <c r="H33" s="3">
        <v>36600</v>
      </c>
      <c r="I33" s="3">
        <v>36940</v>
      </c>
      <c r="J33" s="3">
        <v>34130</v>
      </c>
      <c r="K33" s="3">
        <v>30060</v>
      </c>
      <c r="L33" s="3">
        <v>27060</v>
      </c>
      <c r="M33" s="3">
        <v>42870</v>
      </c>
      <c r="N33" s="3">
        <v>43750</v>
      </c>
      <c r="O33" s="3">
        <v>34410</v>
      </c>
      <c r="P33" s="3">
        <v>27630</v>
      </c>
      <c r="R33" s="14">
        <f t="shared" si="0"/>
        <v>397240</v>
      </c>
    </row>
    <row r="34" spans="1:18" x14ac:dyDescent="0.25">
      <c r="A34" s="67"/>
      <c r="B34" s="31">
        <v>200113</v>
      </c>
      <c r="C34" s="26" t="s">
        <v>49</v>
      </c>
      <c r="D34" s="2" t="s">
        <v>24</v>
      </c>
      <c r="E34" s="1">
        <v>0</v>
      </c>
      <c r="F34" s="1">
        <v>48</v>
      </c>
      <c r="G34" s="1">
        <v>5</v>
      </c>
      <c r="H34" s="1">
        <v>20</v>
      </c>
      <c r="I34" s="1">
        <v>49</v>
      </c>
      <c r="J34" s="1">
        <v>41</v>
      </c>
      <c r="K34" s="1">
        <v>18</v>
      </c>
      <c r="L34" s="1">
        <v>30</v>
      </c>
      <c r="M34" s="1">
        <v>24</v>
      </c>
      <c r="N34" s="1">
        <v>22</v>
      </c>
      <c r="O34" s="1">
        <v>26</v>
      </c>
      <c r="P34" s="1">
        <v>23</v>
      </c>
      <c r="R34" s="14">
        <f t="shared" si="0"/>
        <v>306</v>
      </c>
    </row>
    <row r="35" spans="1:18" x14ac:dyDescent="0.25">
      <c r="A35" s="67"/>
      <c r="B35" s="31">
        <v>200114</v>
      </c>
      <c r="C35" s="26" t="s">
        <v>50</v>
      </c>
      <c r="D35" s="2" t="s">
        <v>24</v>
      </c>
      <c r="E35" s="1">
        <v>27</v>
      </c>
      <c r="F35" s="1">
        <v>15</v>
      </c>
      <c r="G35" s="1">
        <v>0</v>
      </c>
      <c r="H35" s="1">
        <v>0</v>
      </c>
      <c r="I35" s="1">
        <v>39</v>
      </c>
      <c r="J35" s="1">
        <v>18</v>
      </c>
      <c r="K35" s="1">
        <v>0</v>
      </c>
      <c r="L35" s="1">
        <v>16</v>
      </c>
      <c r="M35" s="1">
        <v>38</v>
      </c>
      <c r="N35" s="1">
        <v>0</v>
      </c>
      <c r="O35" s="1">
        <v>23</v>
      </c>
      <c r="P35" s="1">
        <v>7</v>
      </c>
      <c r="R35" s="14">
        <f t="shared" si="0"/>
        <v>183</v>
      </c>
    </row>
    <row r="36" spans="1:18" x14ac:dyDescent="0.25">
      <c r="A36" s="67"/>
      <c r="B36" s="31">
        <v>200115</v>
      </c>
      <c r="C36" s="26" t="s">
        <v>73</v>
      </c>
      <c r="D36" s="2" t="s">
        <v>24</v>
      </c>
      <c r="E36" s="1">
        <v>35</v>
      </c>
      <c r="F36" s="1">
        <v>25</v>
      </c>
      <c r="G36" s="1">
        <v>28</v>
      </c>
      <c r="H36" s="1">
        <v>34</v>
      </c>
      <c r="I36" s="1">
        <v>14</v>
      </c>
      <c r="J36" s="1">
        <v>22</v>
      </c>
      <c r="K36" s="1">
        <v>0</v>
      </c>
      <c r="L36" s="1">
        <v>0</v>
      </c>
      <c r="M36" s="1">
        <v>45</v>
      </c>
      <c r="N36" s="1">
        <v>18</v>
      </c>
      <c r="O36" s="1">
        <v>54</v>
      </c>
      <c r="P36" s="1">
        <v>32</v>
      </c>
      <c r="R36" s="14">
        <f t="shared" si="0"/>
        <v>307</v>
      </c>
    </row>
    <row r="37" spans="1:18" x14ac:dyDescent="0.25">
      <c r="A37" s="67"/>
      <c r="B37" s="45">
        <v>200119</v>
      </c>
      <c r="C37" s="45" t="s">
        <v>51</v>
      </c>
      <c r="D37" s="2" t="s">
        <v>137</v>
      </c>
      <c r="E37" s="1">
        <v>46</v>
      </c>
      <c r="F37" s="1">
        <v>35</v>
      </c>
      <c r="G37" s="1">
        <v>19</v>
      </c>
      <c r="H37" s="1">
        <v>24</v>
      </c>
      <c r="I37" s="1">
        <v>104</v>
      </c>
      <c r="J37" s="1">
        <v>55</v>
      </c>
      <c r="K37" s="1">
        <v>55</v>
      </c>
      <c r="L37" s="1">
        <v>59</v>
      </c>
      <c r="M37" s="1">
        <v>24</v>
      </c>
      <c r="N37" s="1">
        <v>121</v>
      </c>
      <c r="O37" s="1">
        <v>69</v>
      </c>
      <c r="P37" s="1">
        <v>47</v>
      </c>
      <c r="R37" s="14">
        <f t="shared" si="0"/>
        <v>658</v>
      </c>
    </row>
    <row r="38" spans="1:18" x14ac:dyDescent="0.25">
      <c r="A38" s="67"/>
      <c r="B38" s="46"/>
      <c r="C38" s="46"/>
      <c r="D38" s="2" t="s">
        <v>24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12</v>
      </c>
      <c r="N38" s="1">
        <v>0</v>
      </c>
      <c r="O38" s="1">
        <v>0</v>
      </c>
      <c r="P38" s="1">
        <v>0</v>
      </c>
      <c r="R38" s="14">
        <f t="shared" ref="R38" si="5">SUM(E38:P38)</f>
        <v>12</v>
      </c>
    </row>
    <row r="39" spans="1:18" x14ac:dyDescent="0.25">
      <c r="A39" s="67"/>
      <c r="B39" s="52">
        <v>200121</v>
      </c>
      <c r="C39" s="52" t="s">
        <v>34</v>
      </c>
      <c r="D39" s="2" t="s">
        <v>6</v>
      </c>
      <c r="E39" s="1">
        <v>146</v>
      </c>
      <c r="F39" s="1">
        <v>605</v>
      </c>
      <c r="G39" s="1">
        <v>134</v>
      </c>
      <c r="H39" s="1">
        <v>429</v>
      </c>
      <c r="I39" s="1">
        <v>330</v>
      </c>
      <c r="J39" s="1">
        <v>369</v>
      </c>
      <c r="K39" s="1">
        <v>0</v>
      </c>
      <c r="L39" s="1">
        <v>457</v>
      </c>
      <c r="M39" s="1">
        <v>361</v>
      </c>
      <c r="N39" s="1">
        <v>463</v>
      </c>
      <c r="O39" s="1">
        <v>119</v>
      </c>
      <c r="P39" s="1">
        <v>451</v>
      </c>
      <c r="R39" s="14">
        <f t="shared" si="0"/>
        <v>3864</v>
      </c>
    </row>
    <row r="40" spans="1:18" x14ac:dyDescent="0.25">
      <c r="A40" s="67"/>
      <c r="B40" s="53"/>
      <c r="C40" s="53"/>
      <c r="D40" s="2" t="s">
        <v>137</v>
      </c>
      <c r="E40" s="1">
        <v>0</v>
      </c>
      <c r="F40" s="1">
        <v>0</v>
      </c>
      <c r="G40" s="1">
        <v>0</v>
      </c>
      <c r="H40" s="1">
        <v>0</v>
      </c>
      <c r="I40" s="1">
        <v>19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R40" s="14">
        <f t="shared" si="0"/>
        <v>19</v>
      </c>
    </row>
    <row r="41" spans="1:18" x14ac:dyDescent="0.25">
      <c r="A41" s="67"/>
      <c r="B41" s="52">
        <v>200123</v>
      </c>
      <c r="C41" s="54" t="s">
        <v>35</v>
      </c>
      <c r="D41" s="2" t="s">
        <v>6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R41" s="14">
        <f t="shared" si="0"/>
        <v>0</v>
      </c>
    </row>
    <row r="42" spans="1:18" x14ac:dyDescent="0.25">
      <c r="A42" s="67"/>
      <c r="B42" s="58"/>
      <c r="C42" s="59"/>
      <c r="D42" s="2" t="s">
        <v>106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R42" s="14">
        <f t="shared" si="0"/>
        <v>0</v>
      </c>
    </row>
    <row r="43" spans="1:18" x14ac:dyDescent="0.25">
      <c r="A43" s="67"/>
      <c r="B43" s="53"/>
      <c r="C43" s="55"/>
      <c r="D43" s="2" t="s">
        <v>23</v>
      </c>
      <c r="E43" s="1">
        <v>20617</v>
      </c>
      <c r="F43" s="1">
        <v>18172</v>
      </c>
      <c r="G43" s="1">
        <v>15620</v>
      </c>
      <c r="H43" s="1">
        <v>17840</v>
      </c>
      <c r="I43" s="1">
        <v>20284</v>
      </c>
      <c r="J43" s="1">
        <v>15183</v>
      </c>
      <c r="K43" s="1">
        <v>25635</v>
      </c>
      <c r="L43" s="1">
        <v>30830</v>
      </c>
      <c r="M43" s="1">
        <v>19762</v>
      </c>
      <c r="N43" s="1">
        <v>27246</v>
      </c>
      <c r="O43" s="1">
        <v>19650</v>
      </c>
      <c r="P43" s="1">
        <v>19860</v>
      </c>
      <c r="R43" s="14">
        <f t="shared" si="0"/>
        <v>250699</v>
      </c>
    </row>
    <row r="44" spans="1:18" x14ac:dyDescent="0.25">
      <c r="A44" s="67"/>
      <c r="B44" s="29">
        <v>200125</v>
      </c>
      <c r="C44" s="27" t="s">
        <v>41</v>
      </c>
      <c r="D44" s="2" t="s">
        <v>11</v>
      </c>
      <c r="E44" s="1">
        <v>7150</v>
      </c>
      <c r="F44" s="1">
        <v>7000</v>
      </c>
      <c r="G44" s="1">
        <v>8400</v>
      </c>
      <c r="H44" s="1">
        <v>6450</v>
      </c>
      <c r="I44" s="1">
        <v>6750</v>
      </c>
      <c r="J44" s="1">
        <v>7150</v>
      </c>
      <c r="K44" s="1">
        <v>7770</v>
      </c>
      <c r="L44" s="1">
        <v>3650</v>
      </c>
      <c r="M44" s="1">
        <v>9300</v>
      </c>
      <c r="N44" s="1">
        <v>4730</v>
      </c>
      <c r="O44" s="1">
        <v>6790</v>
      </c>
      <c r="P44" s="1">
        <v>4750</v>
      </c>
      <c r="R44" s="14">
        <f t="shared" si="0"/>
        <v>79890</v>
      </c>
    </row>
    <row r="45" spans="1:18" x14ac:dyDescent="0.25">
      <c r="A45" s="67"/>
      <c r="B45" s="31">
        <v>200126</v>
      </c>
      <c r="C45" s="26" t="s">
        <v>57</v>
      </c>
      <c r="D45" s="2" t="s">
        <v>18</v>
      </c>
      <c r="E45" s="1">
        <v>0</v>
      </c>
      <c r="F45" s="1">
        <v>1300</v>
      </c>
      <c r="G45" s="1">
        <v>1150</v>
      </c>
      <c r="H45" s="1">
        <v>0</v>
      </c>
      <c r="I45" s="1">
        <v>650</v>
      </c>
      <c r="J45" s="1">
        <v>1220</v>
      </c>
      <c r="K45" s="1">
        <v>980</v>
      </c>
      <c r="L45" s="1">
        <v>300</v>
      </c>
      <c r="M45" s="1">
        <v>650</v>
      </c>
      <c r="N45" s="1">
        <v>380</v>
      </c>
      <c r="O45" s="1">
        <v>510</v>
      </c>
      <c r="P45" s="1">
        <v>1250</v>
      </c>
      <c r="R45" s="14">
        <f t="shared" si="0"/>
        <v>8390</v>
      </c>
    </row>
    <row r="46" spans="1:18" x14ac:dyDescent="0.25">
      <c r="A46" s="67"/>
      <c r="B46" s="31">
        <v>200127</v>
      </c>
      <c r="C46" s="26" t="s">
        <v>52</v>
      </c>
      <c r="D46" s="2" t="s">
        <v>137</v>
      </c>
      <c r="E46" s="1">
        <v>238</v>
      </c>
      <c r="F46" s="1">
        <v>430</v>
      </c>
      <c r="G46" s="1">
        <v>442</v>
      </c>
      <c r="H46" s="1">
        <v>519</v>
      </c>
      <c r="I46" s="1">
        <v>1103</v>
      </c>
      <c r="J46" s="1">
        <v>403</v>
      </c>
      <c r="K46" s="1">
        <v>431</v>
      </c>
      <c r="L46" s="1">
        <v>836</v>
      </c>
      <c r="M46" s="1">
        <v>447</v>
      </c>
      <c r="N46" s="1">
        <v>833</v>
      </c>
      <c r="O46" s="1">
        <v>567</v>
      </c>
      <c r="P46" s="1">
        <v>516</v>
      </c>
      <c r="R46" s="14">
        <f t="shared" si="0"/>
        <v>6765</v>
      </c>
    </row>
    <row r="47" spans="1:18" x14ac:dyDescent="0.25">
      <c r="A47" s="67"/>
      <c r="B47" s="31">
        <v>200128</v>
      </c>
      <c r="C47" s="26" t="s">
        <v>140</v>
      </c>
      <c r="D47" s="2" t="s">
        <v>25</v>
      </c>
      <c r="E47" s="1">
        <v>0</v>
      </c>
      <c r="F47" s="1">
        <v>0</v>
      </c>
      <c r="G47" s="1">
        <v>60</v>
      </c>
      <c r="H47" s="1">
        <v>730</v>
      </c>
      <c r="I47" s="1">
        <v>1120</v>
      </c>
      <c r="J47" s="1">
        <v>660</v>
      </c>
      <c r="K47" s="1">
        <v>520</v>
      </c>
      <c r="L47" s="1">
        <v>1290</v>
      </c>
      <c r="M47" s="1">
        <v>1100</v>
      </c>
      <c r="N47" s="1">
        <v>1540</v>
      </c>
      <c r="O47" s="1">
        <v>1200</v>
      </c>
      <c r="P47" s="1">
        <v>1140</v>
      </c>
      <c r="R47" s="14">
        <f t="shared" ref="R47" si="6">SUM(E47:P47)</f>
        <v>9360</v>
      </c>
    </row>
    <row r="48" spans="1:18" x14ac:dyDescent="0.25">
      <c r="A48" s="67"/>
      <c r="B48" s="31">
        <v>200129</v>
      </c>
      <c r="C48" s="26" t="s">
        <v>53</v>
      </c>
      <c r="D48" s="2" t="s">
        <v>24</v>
      </c>
      <c r="E48" s="1">
        <v>108</v>
      </c>
      <c r="F48" s="1">
        <v>37</v>
      </c>
      <c r="G48" s="1">
        <v>18</v>
      </c>
      <c r="H48" s="1">
        <v>85</v>
      </c>
      <c r="I48" s="1">
        <v>79</v>
      </c>
      <c r="J48" s="1">
        <v>71</v>
      </c>
      <c r="K48" s="1">
        <v>138</v>
      </c>
      <c r="L48" s="1">
        <v>81</v>
      </c>
      <c r="M48" s="1">
        <v>90</v>
      </c>
      <c r="N48" s="1">
        <v>53</v>
      </c>
      <c r="O48" s="1">
        <v>92</v>
      </c>
      <c r="P48" s="1">
        <v>32</v>
      </c>
      <c r="R48" s="14">
        <f t="shared" si="0"/>
        <v>884</v>
      </c>
    </row>
    <row r="49" spans="1:18" x14ac:dyDescent="0.25">
      <c r="A49" s="67"/>
      <c r="B49" s="30">
        <v>200132</v>
      </c>
      <c r="C49" s="30" t="s">
        <v>45</v>
      </c>
      <c r="D49" s="2" t="s">
        <v>137</v>
      </c>
      <c r="E49" s="3">
        <v>2550</v>
      </c>
      <c r="F49" s="3">
        <v>1407</v>
      </c>
      <c r="G49" s="3">
        <v>1330</v>
      </c>
      <c r="H49" s="3">
        <v>1510</v>
      </c>
      <c r="I49" s="3">
        <v>1530</v>
      </c>
      <c r="J49" s="3">
        <v>1750</v>
      </c>
      <c r="K49" s="3">
        <v>1550</v>
      </c>
      <c r="L49" s="3">
        <v>2080</v>
      </c>
      <c r="M49" s="3">
        <v>0</v>
      </c>
      <c r="N49" s="3">
        <v>4110</v>
      </c>
      <c r="O49" s="3">
        <v>0</v>
      </c>
      <c r="P49" s="3">
        <v>1800</v>
      </c>
      <c r="R49" s="14">
        <f t="shared" si="0"/>
        <v>19617</v>
      </c>
    </row>
    <row r="50" spans="1:18" x14ac:dyDescent="0.25">
      <c r="A50" s="67"/>
      <c r="B50" s="52">
        <v>200135</v>
      </c>
      <c r="C50" s="52" t="s">
        <v>63</v>
      </c>
      <c r="D50" s="2" t="s">
        <v>23</v>
      </c>
      <c r="E50" s="1">
        <v>8496</v>
      </c>
      <c r="F50" s="1">
        <v>10736</v>
      </c>
      <c r="G50" s="1">
        <v>4871</v>
      </c>
      <c r="H50" s="1">
        <v>10043</v>
      </c>
      <c r="I50" s="1">
        <v>12855</v>
      </c>
      <c r="J50" s="1">
        <v>5418</v>
      </c>
      <c r="K50" s="1">
        <v>12974</v>
      </c>
      <c r="L50" s="1">
        <v>6865</v>
      </c>
      <c r="M50" s="1">
        <v>7242</v>
      </c>
      <c r="N50" s="1">
        <v>10031</v>
      </c>
      <c r="O50" s="1">
        <v>12072</v>
      </c>
      <c r="P50" s="1">
        <v>5403</v>
      </c>
      <c r="R50" s="14">
        <f t="shared" si="0"/>
        <v>107006</v>
      </c>
    </row>
    <row r="51" spans="1:18" x14ac:dyDescent="0.25">
      <c r="A51" s="67"/>
      <c r="B51" s="58"/>
      <c r="C51" s="58"/>
      <c r="D51" s="2" t="s">
        <v>6</v>
      </c>
      <c r="E51" s="1">
        <v>0</v>
      </c>
      <c r="F51" s="1">
        <v>0</v>
      </c>
      <c r="G51" s="1">
        <v>0</v>
      </c>
      <c r="H51" s="1">
        <v>0</v>
      </c>
      <c r="I51" s="1">
        <v>860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R51" s="14">
        <f t="shared" ref="R51:R96" si="7">SUM(E51:P51)</f>
        <v>860</v>
      </c>
    </row>
    <row r="52" spans="1:18" x14ac:dyDescent="0.25">
      <c r="A52" s="67"/>
      <c r="B52" s="53"/>
      <c r="C52" s="53"/>
      <c r="D52" s="2" t="s">
        <v>19</v>
      </c>
      <c r="E52" s="1">
        <v>0</v>
      </c>
      <c r="F52" s="1">
        <v>460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R52" s="14">
        <f t="shared" si="7"/>
        <v>460</v>
      </c>
    </row>
    <row r="53" spans="1:18" x14ac:dyDescent="0.25">
      <c r="A53" s="67"/>
      <c r="B53" s="28">
        <v>200138</v>
      </c>
      <c r="C53" s="25" t="s">
        <v>39</v>
      </c>
      <c r="D53" s="2" t="s">
        <v>9</v>
      </c>
      <c r="E53" s="1">
        <v>203020</v>
      </c>
      <c r="F53" s="1">
        <v>201440</v>
      </c>
      <c r="G53" s="1">
        <v>217480</v>
      </c>
      <c r="H53" s="1">
        <v>230990</v>
      </c>
      <c r="I53" s="1">
        <v>264600</v>
      </c>
      <c r="J53" s="1">
        <v>258470</v>
      </c>
      <c r="K53" s="1">
        <v>252110</v>
      </c>
      <c r="L53" s="1">
        <v>240650</v>
      </c>
      <c r="M53" s="1">
        <v>243520</v>
      </c>
      <c r="N53" s="1">
        <v>274750</v>
      </c>
      <c r="O53" s="1">
        <v>218670</v>
      </c>
      <c r="P53" s="1">
        <v>194990</v>
      </c>
      <c r="R53" s="14">
        <f t="shared" si="7"/>
        <v>2800690</v>
      </c>
    </row>
    <row r="54" spans="1:18" x14ac:dyDescent="0.25">
      <c r="A54" s="67"/>
      <c r="B54" s="29">
        <v>200139</v>
      </c>
      <c r="C54" s="27" t="s">
        <v>33</v>
      </c>
      <c r="D54" s="2" t="s">
        <v>5</v>
      </c>
      <c r="E54" s="1">
        <v>2570</v>
      </c>
      <c r="F54" s="1">
        <v>3200</v>
      </c>
      <c r="G54" s="1">
        <v>4010</v>
      </c>
      <c r="H54" s="1">
        <v>4970</v>
      </c>
      <c r="I54" s="1">
        <v>5890</v>
      </c>
      <c r="J54" s="1">
        <v>3470</v>
      </c>
      <c r="K54" s="1">
        <v>6750</v>
      </c>
      <c r="L54" s="1">
        <v>4070</v>
      </c>
      <c r="M54" s="1">
        <v>4260</v>
      </c>
      <c r="N54" s="1">
        <v>6140</v>
      </c>
      <c r="O54" s="1">
        <v>3880</v>
      </c>
      <c r="P54" s="1">
        <v>3430</v>
      </c>
      <c r="R54" s="14">
        <f t="shared" si="7"/>
        <v>52640</v>
      </c>
    </row>
    <row r="55" spans="1:18" x14ac:dyDescent="0.25">
      <c r="A55" s="67"/>
      <c r="B55" s="56">
        <v>200140</v>
      </c>
      <c r="C55" s="56" t="s">
        <v>59</v>
      </c>
      <c r="D55" s="2" t="s">
        <v>5</v>
      </c>
      <c r="E55" s="1">
        <v>27480</v>
      </c>
      <c r="F55" s="1">
        <v>28160</v>
      </c>
      <c r="G55" s="1">
        <v>34720</v>
      </c>
      <c r="H55" s="1">
        <v>34720</v>
      </c>
      <c r="I55" s="1">
        <v>44940</v>
      </c>
      <c r="J55" s="1">
        <v>33120</v>
      </c>
      <c r="K55" s="1">
        <v>36240</v>
      </c>
      <c r="L55" s="1">
        <v>40200</v>
      </c>
      <c r="M55" s="1">
        <v>38320</v>
      </c>
      <c r="N55" s="1">
        <v>37820</v>
      </c>
      <c r="O55" s="1">
        <v>31320</v>
      </c>
      <c r="P55" s="1">
        <v>31220</v>
      </c>
      <c r="R55" s="14">
        <f t="shared" si="7"/>
        <v>418260</v>
      </c>
    </row>
    <row r="56" spans="1:18" x14ac:dyDescent="0.25">
      <c r="A56" s="67"/>
      <c r="B56" s="57"/>
      <c r="C56" s="57"/>
      <c r="D56" s="2" t="s">
        <v>129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R56" s="14">
        <f t="shared" si="7"/>
        <v>0</v>
      </c>
    </row>
    <row r="57" spans="1:18" x14ac:dyDescent="0.25">
      <c r="A57" s="67"/>
      <c r="B57" s="60">
        <v>200201</v>
      </c>
      <c r="C57" s="60" t="s">
        <v>60</v>
      </c>
      <c r="D57" s="2" t="s">
        <v>21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R57" s="14">
        <f t="shared" si="7"/>
        <v>0</v>
      </c>
    </row>
    <row r="58" spans="1:18" x14ac:dyDescent="0.25">
      <c r="A58" s="67"/>
      <c r="B58" s="61"/>
      <c r="C58" s="61"/>
      <c r="D58" s="2" t="s">
        <v>104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R58" s="14">
        <f t="shared" si="7"/>
        <v>0</v>
      </c>
    </row>
    <row r="59" spans="1:18" x14ac:dyDescent="0.25">
      <c r="A59" s="67"/>
      <c r="B59" s="61"/>
      <c r="C59" s="61"/>
      <c r="D59" s="2" t="s">
        <v>13</v>
      </c>
      <c r="E59" s="3">
        <v>339770</v>
      </c>
      <c r="F59" s="3">
        <v>440100</v>
      </c>
      <c r="G59" s="3">
        <v>644300</v>
      </c>
      <c r="H59" s="3">
        <v>830900</v>
      </c>
      <c r="I59" s="3">
        <v>801040</v>
      </c>
      <c r="J59" s="3">
        <v>472060</v>
      </c>
      <c r="K59" s="3">
        <v>474780</v>
      </c>
      <c r="L59" s="3">
        <v>383160</v>
      </c>
      <c r="M59" s="3">
        <v>521580</v>
      </c>
      <c r="N59" s="3">
        <v>745680</v>
      </c>
      <c r="O59" s="3">
        <v>625630</v>
      </c>
      <c r="P59" s="3">
        <v>430920</v>
      </c>
      <c r="R59" s="14">
        <f t="shared" si="7"/>
        <v>6709920</v>
      </c>
    </row>
    <row r="60" spans="1:18" x14ac:dyDescent="0.25">
      <c r="A60" s="67"/>
      <c r="B60" s="61"/>
      <c r="C60" s="61"/>
      <c r="D60" s="2" t="s">
        <v>130</v>
      </c>
      <c r="E60" s="3">
        <v>235760</v>
      </c>
      <c r="F60" s="3">
        <v>188750</v>
      </c>
      <c r="G60" s="3">
        <v>163300</v>
      </c>
      <c r="H60" s="3">
        <v>97360</v>
      </c>
      <c r="I60" s="3">
        <v>246070</v>
      </c>
      <c r="J60" s="3">
        <v>273720</v>
      </c>
      <c r="K60" s="3">
        <v>79580</v>
      </c>
      <c r="L60" s="3">
        <v>74100</v>
      </c>
      <c r="M60" s="3">
        <v>49550</v>
      </c>
      <c r="N60" s="3">
        <v>53680</v>
      </c>
      <c r="O60" s="3">
        <v>137570</v>
      </c>
      <c r="P60" s="3">
        <v>222770</v>
      </c>
      <c r="R60" s="14">
        <f t="shared" ref="R60" si="8">SUM(E60:P60)</f>
        <v>1822210</v>
      </c>
    </row>
    <row r="61" spans="1:18" x14ac:dyDescent="0.25">
      <c r="A61" s="67"/>
      <c r="B61" s="62"/>
      <c r="C61" s="62"/>
      <c r="D61" s="2" t="s">
        <v>97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R61" s="14">
        <f t="shared" si="7"/>
        <v>0</v>
      </c>
    </row>
    <row r="62" spans="1:18" x14ac:dyDescent="0.25">
      <c r="A62" s="67"/>
      <c r="B62" s="29">
        <v>200303</v>
      </c>
      <c r="C62" s="27" t="s">
        <v>61</v>
      </c>
      <c r="D62" s="2" t="s">
        <v>2</v>
      </c>
      <c r="E62" s="3">
        <v>146550</v>
      </c>
      <c r="F62" s="3">
        <v>120270</v>
      </c>
      <c r="G62" s="3">
        <v>55730</v>
      </c>
      <c r="H62" s="3">
        <v>138930</v>
      </c>
      <c r="I62" s="3">
        <v>143300</v>
      </c>
      <c r="J62" s="3">
        <v>64650</v>
      </c>
      <c r="K62" s="3">
        <v>131590</v>
      </c>
      <c r="L62" s="3">
        <v>163020</v>
      </c>
      <c r="M62" s="3">
        <v>134460</v>
      </c>
      <c r="N62" s="3">
        <v>208460</v>
      </c>
      <c r="O62" s="3">
        <v>254200</v>
      </c>
      <c r="P62" s="3">
        <v>369380</v>
      </c>
      <c r="R62" s="14">
        <f t="shared" si="7"/>
        <v>1930540</v>
      </c>
    </row>
    <row r="63" spans="1:18" x14ac:dyDescent="0.25">
      <c r="A63" s="67"/>
      <c r="B63" s="56">
        <v>200307</v>
      </c>
      <c r="C63" s="56" t="s">
        <v>30</v>
      </c>
      <c r="D63" s="2" t="s">
        <v>2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R63" s="14">
        <f t="shared" si="7"/>
        <v>0</v>
      </c>
    </row>
    <row r="64" spans="1:18" x14ac:dyDescent="0.25">
      <c r="A64" s="67"/>
      <c r="B64" s="57"/>
      <c r="C64" s="57"/>
      <c r="D64" s="2" t="s">
        <v>5</v>
      </c>
      <c r="E64" s="1">
        <v>128860</v>
      </c>
      <c r="F64" s="1">
        <v>134500</v>
      </c>
      <c r="G64" s="1">
        <v>144080</v>
      </c>
      <c r="H64" s="1">
        <v>145720</v>
      </c>
      <c r="I64" s="1">
        <v>161410</v>
      </c>
      <c r="J64" s="1">
        <v>162420</v>
      </c>
      <c r="K64" s="1">
        <v>169940</v>
      </c>
      <c r="L64" s="1">
        <v>173480</v>
      </c>
      <c r="M64" s="1">
        <v>172880</v>
      </c>
      <c r="N64" s="1">
        <v>191320</v>
      </c>
      <c r="O64" s="1">
        <v>169850</v>
      </c>
      <c r="P64" s="1">
        <v>159370</v>
      </c>
      <c r="R64" s="14">
        <f t="shared" si="7"/>
        <v>1913830</v>
      </c>
    </row>
    <row r="65" spans="1:18" x14ac:dyDescent="0.25">
      <c r="A65" s="67"/>
      <c r="B65" s="50" t="s">
        <v>4</v>
      </c>
      <c r="C65" s="93" t="s">
        <v>32</v>
      </c>
      <c r="D65" s="5" t="s">
        <v>3</v>
      </c>
      <c r="E65" s="1">
        <v>554680</v>
      </c>
      <c r="F65" s="1">
        <v>548300</v>
      </c>
      <c r="G65" s="1">
        <v>591600</v>
      </c>
      <c r="H65" s="1">
        <v>570880</v>
      </c>
      <c r="I65" s="1">
        <v>620000</v>
      </c>
      <c r="J65" s="1">
        <v>552180</v>
      </c>
      <c r="K65" s="1">
        <v>562820</v>
      </c>
      <c r="L65" s="1">
        <v>547210</v>
      </c>
      <c r="M65" s="1">
        <v>568200</v>
      </c>
      <c r="N65" s="1">
        <v>609180</v>
      </c>
      <c r="O65" s="1">
        <v>567430</v>
      </c>
      <c r="P65" s="1">
        <v>558540</v>
      </c>
      <c r="R65" s="14">
        <f t="shared" si="7"/>
        <v>6851020</v>
      </c>
    </row>
    <row r="66" spans="1:18" x14ac:dyDescent="0.25">
      <c r="A66" s="67"/>
      <c r="B66" s="51"/>
      <c r="C66" s="94"/>
      <c r="D66" s="2" t="s">
        <v>90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R66" s="14">
        <f t="shared" si="7"/>
        <v>0</v>
      </c>
    </row>
    <row r="67" spans="1:18" x14ac:dyDescent="0.25">
      <c r="A67" s="67"/>
      <c r="B67" s="45" t="s">
        <v>17</v>
      </c>
      <c r="C67" s="45" t="s">
        <v>58</v>
      </c>
      <c r="D67" s="2" t="s">
        <v>19</v>
      </c>
      <c r="E67" s="1">
        <v>2160</v>
      </c>
      <c r="F67" s="1">
        <v>2400</v>
      </c>
      <c r="G67" s="1">
        <v>0</v>
      </c>
      <c r="H67" s="1">
        <v>940</v>
      </c>
      <c r="I67" s="1">
        <v>2550</v>
      </c>
      <c r="J67" s="1">
        <v>340</v>
      </c>
      <c r="K67" s="1">
        <v>1960</v>
      </c>
      <c r="L67" s="1">
        <v>1170</v>
      </c>
      <c r="M67" s="1">
        <v>180</v>
      </c>
      <c r="N67" s="1">
        <v>2560</v>
      </c>
      <c r="O67" s="1">
        <v>1490</v>
      </c>
      <c r="P67" s="1">
        <v>0</v>
      </c>
      <c r="R67" s="14">
        <f t="shared" si="7"/>
        <v>15750</v>
      </c>
    </row>
    <row r="68" spans="1:18" x14ac:dyDescent="0.25">
      <c r="A68" s="67"/>
      <c r="B68" s="46"/>
      <c r="C68" s="46"/>
      <c r="D68" s="2" t="s">
        <v>24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R68" s="14">
        <f t="shared" si="7"/>
        <v>0</v>
      </c>
    </row>
    <row r="69" spans="1:18" x14ac:dyDescent="0.25">
      <c r="A69" s="67"/>
      <c r="B69" s="34">
        <v>200133</v>
      </c>
      <c r="C69" s="35" t="s">
        <v>119</v>
      </c>
      <c r="D69" s="2" t="s">
        <v>18</v>
      </c>
      <c r="E69" s="1">
        <v>8000</v>
      </c>
      <c r="F69" s="1">
        <v>0</v>
      </c>
      <c r="G69" s="1">
        <v>0</v>
      </c>
      <c r="H69" s="1">
        <v>6300</v>
      </c>
      <c r="I69" s="1">
        <v>0</v>
      </c>
      <c r="J69" s="1">
        <v>3380</v>
      </c>
      <c r="K69" s="1">
        <v>0</v>
      </c>
      <c r="L69" s="1">
        <v>6720</v>
      </c>
      <c r="M69" s="1">
        <v>0</v>
      </c>
      <c r="N69" s="1">
        <v>0</v>
      </c>
      <c r="O69" s="1">
        <v>4250</v>
      </c>
      <c r="P69" s="1">
        <v>0</v>
      </c>
      <c r="R69" s="14">
        <f t="shared" si="7"/>
        <v>28650</v>
      </c>
    </row>
    <row r="70" spans="1:18" x14ac:dyDescent="0.25">
      <c r="A70" s="67"/>
      <c r="B70" s="52" t="s">
        <v>7</v>
      </c>
      <c r="C70" s="54" t="s">
        <v>36</v>
      </c>
      <c r="D70" s="2" t="s">
        <v>6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12370</v>
      </c>
      <c r="K70" s="1">
        <v>11560</v>
      </c>
      <c r="L70" s="1">
        <v>12720</v>
      </c>
      <c r="M70" s="1">
        <v>11440</v>
      </c>
      <c r="N70" s="1">
        <v>15810</v>
      </c>
      <c r="O70" s="1">
        <v>14930</v>
      </c>
      <c r="P70" s="1">
        <v>12860</v>
      </c>
      <c r="R70" s="14">
        <f t="shared" si="7"/>
        <v>91690</v>
      </c>
    </row>
    <row r="71" spans="1:18" x14ac:dyDescent="0.25">
      <c r="A71" s="67"/>
      <c r="B71" s="53"/>
      <c r="C71" s="55"/>
      <c r="D71" s="2" t="s">
        <v>22</v>
      </c>
      <c r="E71" s="1">
        <v>21020</v>
      </c>
      <c r="F71" s="1">
        <v>17660</v>
      </c>
      <c r="G71" s="1">
        <v>21330</v>
      </c>
      <c r="H71" s="1">
        <v>13760</v>
      </c>
      <c r="I71" s="1">
        <v>23080</v>
      </c>
      <c r="J71" s="1">
        <v>2920</v>
      </c>
      <c r="K71" s="1">
        <v>9470</v>
      </c>
      <c r="L71" s="1">
        <v>6860</v>
      </c>
      <c r="M71" s="1">
        <v>8260</v>
      </c>
      <c r="N71" s="1">
        <v>12060</v>
      </c>
      <c r="O71" s="1">
        <v>9620</v>
      </c>
      <c r="P71" s="1">
        <v>5940</v>
      </c>
      <c r="R71" s="14">
        <f t="shared" si="7"/>
        <v>151980</v>
      </c>
    </row>
    <row r="72" spans="1:18" x14ac:dyDescent="0.25">
      <c r="A72" s="67"/>
      <c r="B72" s="52" t="s">
        <v>8</v>
      </c>
      <c r="C72" s="54" t="s">
        <v>37</v>
      </c>
      <c r="D72" s="2" t="s">
        <v>6</v>
      </c>
      <c r="E72" s="1">
        <v>9360</v>
      </c>
      <c r="F72" s="1">
        <v>8510</v>
      </c>
      <c r="G72" s="1">
        <v>6210</v>
      </c>
      <c r="H72" s="1">
        <v>5350</v>
      </c>
      <c r="I72" s="1">
        <v>6610</v>
      </c>
      <c r="J72" s="1">
        <v>8470</v>
      </c>
      <c r="K72" s="1">
        <v>8980</v>
      </c>
      <c r="L72" s="1">
        <v>6840</v>
      </c>
      <c r="M72" s="1">
        <v>7630</v>
      </c>
      <c r="N72" s="1">
        <v>9670</v>
      </c>
      <c r="O72" s="1">
        <v>6530</v>
      </c>
      <c r="P72" s="1">
        <v>9140</v>
      </c>
      <c r="R72" s="14">
        <f t="shared" si="7"/>
        <v>93300</v>
      </c>
    </row>
    <row r="73" spans="1:18" x14ac:dyDescent="0.25">
      <c r="A73" s="67"/>
      <c r="B73" s="58"/>
      <c r="C73" s="59"/>
      <c r="D73" s="2" t="s">
        <v>108</v>
      </c>
      <c r="E73" s="1">
        <v>2311</v>
      </c>
      <c r="F73" s="1">
        <v>7066</v>
      </c>
      <c r="G73" s="1">
        <v>5424</v>
      </c>
      <c r="H73" s="1">
        <v>8051</v>
      </c>
      <c r="I73" s="1">
        <v>2759</v>
      </c>
      <c r="J73" s="1">
        <v>4496</v>
      </c>
      <c r="K73" s="1">
        <v>5589</v>
      </c>
      <c r="L73" s="1">
        <v>7632</v>
      </c>
      <c r="M73" s="1">
        <v>6277</v>
      </c>
      <c r="N73" s="1">
        <v>11354</v>
      </c>
      <c r="O73" s="1">
        <v>5359</v>
      </c>
      <c r="P73" s="1">
        <v>5432</v>
      </c>
      <c r="R73" s="14">
        <f t="shared" si="7"/>
        <v>71750</v>
      </c>
    </row>
    <row r="74" spans="1:18" x14ac:dyDescent="0.25">
      <c r="A74" s="67"/>
      <c r="B74" s="58"/>
      <c r="C74" s="59"/>
      <c r="D74" s="2" t="s">
        <v>19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R74" s="14">
        <f t="shared" si="7"/>
        <v>0</v>
      </c>
    </row>
    <row r="75" spans="1:18" x14ac:dyDescent="0.25">
      <c r="A75" s="67"/>
      <c r="B75" s="58"/>
      <c r="C75" s="59"/>
      <c r="D75" s="2" t="s">
        <v>20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R75" s="14">
        <f t="shared" si="7"/>
        <v>0</v>
      </c>
    </row>
    <row r="76" spans="1:18" x14ac:dyDescent="0.25">
      <c r="A76" s="67"/>
      <c r="B76" s="58"/>
      <c r="C76" s="59"/>
      <c r="D76" s="2" t="s">
        <v>107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R76" s="14">
        <f t="shared" si="7"/>
        <v>0</v>
      </c>
    </row>
    <row r="77" spans="1:18" x14ac:dyDescent="0.25">
      <c r="A77" s="67"/>
      <c r="B77" s="58"/>
      <c r="C77" s="59"/>
      <c r="D77" s="2" t="s">
        <v>22</v>
      </c>
      <c r="E77" s="1">
        <v>11441</v>
      </c>
      <c r="F77" s="1">
        <v>6654</v>
      </c>
      <c r="G77" s="1">
        <v>6480</v>
      </c>
      <c r="H77" s="1">
        <v>6657</v>
      </c>
      <c r="I77" s="1">
        <v>12216</v>
      </c>
      <c r="J77" s="1">
        <v>11420</v>
      </c>
      <c r="K77" s="1">
        <v>7072</v>
      </c>
      <c r="L77" s="1">
        <v>9658</v>
      </c>
      <c r="M77" s="1">
        <v>9030</v>
      </c>
      <c r="N77" s="1">
        <v>9796</v>
      </c>
      <c r="O77" s="1">
        <v>9680</v>
      </c>
      <c r="P77" s="1">
        <v>10970</v>
      </c>
      <c r="R77" s="14">
        <f t="shared" si="7"/>
        <v>111074</v>
      </c>
    </row>
    <row r="78" spans="1:18" x14ac:dyDescent="0.25">
      <c r="A78" s="67"/>
      <c r="B78" s="58"/>
      <c r="C78" s="59"/>
      <c r="D78" s="2" t="s">
        <v>26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R78" s="14">
        <f t="shared" si="7"/>
        <v>0</v>
      </c>
    </row>
    <row r="79" spans="1:18" x14ac:dyDescent="0.25">
      <c r="A79" s="67"/>
      <c r="B79" s="53"/>
      <c r="C79" s="55"/>
      <c r="D79" s="2" t="s">
        <v>23</v>
      </c>
      <c r="E79" s="1">
        <v>3594</v>
      </c>
      <c r="F79" s="1">
        <v>2768</v>
      </c>
      <c r="G79" s="1">
        <v>3782</v>
      </c>
      <c r="H79" s="1">
        <v>2720</v>
      </c>
      <c r="I79" s="1">
        <v>2727</v>
      </c>
      <c r="J79" s="1">
        <v>2200</v>
      </c>
      <c r="K79" s="1">
        <v>2350</v>
      </c>
      <c r="L79" s="1">
        <v>2148</v>
      </c>
      <c r="M79" s="1">
        <v>4654</v>
      </c>
      <c r="N79" s="1">
        <v>3416</v>
      </c>
      <c r="O79" s="1">
        <v>2120</v>
      </c>
      <c r="P79" s="1">
        <v>2440</v>
      </c>
      <c r="R79" s="14">
        <f t="shared" si="7"/>
        <v>34919</v>
      </c>
    </row>
    <row r="80" spans="1:18" x14ac:dyDescent="0.25">
      <c r="A80" s="67"/>
      <c r="B80" s="47" t="s">
        <v>27</v>
      </c>
      <c r="C80" s="47" t="s">
        <v>40</v>
      </c>
      <c r="D80" s="2" t="s">
        <v>127</v>
      </c>
      <c r="E80" s="1">
        <v>435</v>
      </c>
      <c r="F80" s="1">
        <v>501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R80" s="14">
        <f t="shared" si="7"/>
        <v>936</v>
      </c>
    </row>
    <row r="81" spans="1:18" x14ac:dyDescent="0.25">
      <c r="A81" s="67"/>
      <c r="B81" s="48"/>
      <c r="C81" s="48"/>
      <c r="D81" s="2" t="s">
        <v>128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R81" s="14">
        <f t="shared" si="7"/>
        <v>0</v>
      </c>
    </row>
    <row r="82" spans="1:18" x14ac:dyDescent="0.25">
      <c r="A82" s="67"/>
      <c r="B82" s="49"/>
      <c r="C82" s="49"/>
      <c r="D82" s="2" t="s">
        <v>10</v>
      </c>
      <c r="E82" s="1">
        <v>330</v>
      </c>
      <c r="F82" s="1">
        <v>435</v>
      </c>
      <c r="G82" s="1">
        <v>440</v>
      </c>
      <c r="H82" s="1">
        <v>605</v>
      </c>
      <c r="I82" s="1">
        <v>600</v>
      </c>
      <c r="J82" s="1">
        <v>840</v>
      </c>
      <c r="K82" s="1">
        <v>685</v>
      </c>
      <c r="L82" s="1">
        <v>540</v>
      </c>
      <c r="M82" s="1">
        <v>710</v>
      </c>
      <c r="N82" s="1">
        <v>745</v>
      </c>
      <c r="O82" s="1">
        <v>1640</v>
      </c>
      <c r="P82" s="1">
        <v>830</v>
      </c>
      <c r="R82" s="14">
        <f t="shared" si="7"/>
        <v>8400</v>
      </c>
    </row>
    <row r="83" spans="1:18" x14ac:dyDescent="0.25">
      <c r="B83"/>
      <c r="C83"/>
      <c r="D83"/>
      <c r="E83"/>
      <c r="R83" s="14">
        <f t="shared" si="7"/>
        <v>0</v>
      </c>
    </row>
    <row r="84" spans="1:18" x14ac:dyDescent="0.25">
      <c r="B84"/>
      <c r="C84"/>
      <c r="D84"/>
      <c r="E84"/>
      <c r="R84" s="14">
        <f t="shared" si="7"/>
        <v>0</v>
      </c>
    </row>
    <row r="85" spans="1:18" x14ac:dyDescent="0.25">
      <c r="A85" s="67" t="s">
        <v>67</v>
      </c>
      <c r="B85" s="45" t="s">
        <v>15</v>
      </c>
      <c r="C85" s="45" t="s">
        <v>47</v>
      </c>
      <c r="D85" s="2" t="s">
        <v>14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R85" s="14">
        <f t="shared" si="7"/>
        <v>0</v>
      </c>
    </row>
    <row r="86" spans="1:18" x14ac:dyDescent="0.25">
      <c r="A86" s="67"/>
      <c r="B86" s="46"/>
      <c r="C86" s="46"/>
      <c r="D86" s="2" t="s">
        <v>5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R86" s="14">
        <f t="shared" si="7"/>
        <v>0</v>
      </c>
    </row>
    <row r="87" spans="1:18" x14ac:dyDescent="0.25">
      <c r="A87" s="67"/>
      <c r="B87" s="31">
        <v>160305</v>
      </c>
      <c r="C87" s="35" t="s">
        <v>138</v>
      </c>
      <c r="D87" s="2" t="s">
        <v>141</v>
      </c>
      <c r="E87" s="1">
        <v>0</v>
      </c>
      <c r="F87" s="1">
        <v>0</v>
      </c>
      <c r="G87" s="1">
        <v>63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R87" s="14">
        <f t="shared" si="7"/>
        <v>63</v>
      </c>
    </row>
    <row r="88" spans="1:18" x14ac:dyDescent="0.25">
      <c r="A88" s="67"/>
      <c r="B88" s="31">
        <v>160708</v>
      </c>
      <c r="C88" s="35" t="s">
        <v>149</v>
      </c>
      <c r="D88" s="2" t="s">
        <v>141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181</v>
      </c>
      <c r="R88" s="14">
        <f t="shared" si="7"/>
        <v>181</v>
      </c>
    </row>
    <row r="89" spans="1:18" x14ac:dyDescent="0.25">
      <c r="A89" s="67"/>
      <c r="B89" s="29">
        <v>170203</v>
      </c>
      <c r="C89" s="27" t="s">
        <v>33</v>
      </c>
      <c r="D89" s="2" t="s">
        <v>5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3620</v>
      </c>
      <c r="P89" s="3">
        <v>90</v>
      </c>
      <c r="R89" s="14">
        <f t="shared" si="7"/>
        <v>3710</v>
      </c>
    </row>
    <row r="90" spans="1:18" x14ac:dyDescent="0.25">
      <c r="A90" s="67"/>
      <c r="B90" s="39">
        <v>170603</v>
      </c>
      <c r="C90" s="31" t="s">
        <v>110</v>
      </c>
      <c r="D90" s="2" t="s">
        <v>141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25</v>
      </c>
      <c r="M90" s="3">
        <v>0</v>
      </c>
      <c r="N90" s="3">
        <v>0</v>
      </c>
      <c r="O90" s="3">
        <v>0</v>
      </c>
      <c r="P90" s="3">
        <v>0</v>
      </c>
      <c r="R90" s="14">
        <f t="shared" ref="R90" si="9">SUM(E90:P90)</f>
        <v>25</v>
      </c>
    </row>
    <row r="91" spans="1:18" x14ac:dyDescent="0.25">
      <c r="A91" s="67"/>
      <c r="B91" s="34">
        <v>170802</v>
      </c>
      <c r="C91" s="34" t="s">
        <v>111</v>
      </c>
      <c r="D91" s="2" t="s">
        <v>125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140</v>
      </c>
      <c r="M91" s="3">
        <v>0</v>
      </c>
      <c r="N91" s="3">
        <v>0</v>
      </c>
      <c r="O91" s="3">
        <v>0</v>
      </c>
      <c r="P91" s="3">
        <v>180</v>
      </c>
      <c r="R91" s="14">
        <f t="shared" si="7"/>
        <v>320</v>
      </c>
    </row>
    <row r="92" spans="1:18" x14ac:dyDescent="0.25">
      <c r="A92" s="67"/>
      <c r="B92" s="29">
        <v>170604</v>
      </c>
      <c r="C92" s="27" t="s">
        <v>109</v>
      </c>
      <c r="D92" s="2" t="s">
        <v>25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480</v>
      </c>
      <c r="M92" s="3">
        <v>0</v>
      </c>
      <c r="N92" s="3">
        <v>0</v>
      </c>
      <c r="O92" s="3">
        <v>200</v>
      </c>
      <c r="P92" s="3">
        <v>0</v>
      </c>
      <c r="R92" s="14">
        <f t="shared" si="7"/>
        <v>680</v>
      </c>
    </row>
    <row r="93" spans="1:18" x14ac:dyDescent="0.25">
      <c r="A93" s="67"/>
      <c r="B93" s="45">
        <v>170605</v>
      </c>
      <c r="C93" s="45" t="s">
        <v>48</v>
      </c>
      <c r="D93" s="2" t="s">
        <v>24</v>
      </c>
      <c r="E93" s="1">
        <v>7260</v>
      </c>
      <c r="F93" s="1">
        <v>4800</v>
      </c>
      <c r="G93" s="1">
        <v>8200</v>
      </c>
      <c r="H93" s="1">
        <v>6960</v>
      </c>
      <c r="I93" s="1">
        <v>6000</v>
      </c>
      <c r="J93" s="1">
        <v>4840</v>
      </c>
      <c r="K93" s="1">
        <v>3860</v>
      </c>
      <c r="L93" s="1">
        <v>3320</v>
      </c>
      <c r="M93" s="1">
        <v>8775</v>
      </c>
      <c r="N93" s="1">
        <v>6740</v>
      </c>
      <c r="O93" s="1">
        <v>2740</v>
      </c>
      <c r="P93" s="1">
        <v>9865</v>
      </c>
      <c r="R93" s="14">
        <f t="shared" si="7"/>
        <v>73360</v>
      </c>
    </row>
    <row r="94" spans="1:18" x14ac:dyDescent="0.25">
      <c r="A94" s="67"/>
      <c r="B94" s="46"/>
      <c r="C94" s="46"/>
      <c r="D94" s="2" t="s">
        <v>19</v>
      </c>
      <c r="E94" s="1">
        <v>260</v>
      </c>
      <c r="F94" s="1">
        <v>90</v>
      </c>
      <c r="G94" s="1">
        <v>140</v>
      </c>
      <c r="H94" s="1">
        <v>260</v>
      </c>
      <c r="I94" s="1">
        <v>3060</v>
      </c>
      <c r="J94" s="1">
        <v>190</v>
      </c>
      <c r="K94" s="1">
        <v>0</v>
      </c>
      <c r="L94" s="1">
        <v>0</v>
      </c>
      <c r="M94" s="1">
        <v>0</v>
      </c>
      <c r="N94" s="1">
        <v>60</v>
      </c>
      <c r="O94" s="1">
        <v>0</v>
      </c>
      <c r="P94" s="1">
        <v>220</v>
      </c>
      <c r="R94" s="14">
        <f t="shared" si="7"/>
        <v>4280</v>
      </c>
    </row>
    <row r="95" spans="1:18" x14ac:dyDescent="0.25">
      <c r="A95" s="67"/>
      <c r="B95" s="31">
        <v>80111</v>
      </c>
      <c r="C95" s="31" t="s">
        <v>142</v>
      </c>
      <c r="D95" s="2" t="s">
        <v>141</v>
      </c>
      <c r="E95" s="1">
        <v>0</v>
      </c>
      <c r="F95" s="1">
        <v>0</v>
      </c>
      <c r="G95" s="1">
        <v>69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R95" s="14">
        <f t="shared" si="7"/>
        <v>69</v>
      </c>
    </row>
    <row r="96" spans="1:18" x14ac:dyDescent="0.25">
      <c r="A96" s="67"/>
      <c r="B96" s="31">
        <v>130205</v>
      </c>
      <c r="C96" s="31" t="s">
        <v>146</v>
      </c>
      <c r="D96" s="2" t="s">
        <v>141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25</v>
      </c>
      <c r="M96" s="1">
        <v>0</v>
      </c>
      <c r="N96" s="1">
        <v>0</v>
      </c>
      <c r="O96" s="1">
        <v>0</v>
      </c>
      <c r="P96" s="1">
        <v>0</v>
      </c>
      <c r="R96" s="14">
        <f t="shared" si="7"/>
        <v>25</v>
      </c>
    </row>
    <row r="97" spans="1:19" x14ac:dyDescent="0.25">
      <c r="B97"/>
      <c r="C97"/>
      <c r="D97"/>
      <c r="E97"/>
    </row>
    <row r="98" spans="1:19" x14ac:dyDescent="0.25">
      <c r="B98"/>
      <c r="C98"/>
      <c r="D98"/>
      <c r="E98"/>
    </row>
    <row r="99" spans="1:19" ht="15" customHeight="1" x14ac:dyDescent="0.25">
      <c r="A99" s="67" t="s">
        <v>68</v>
      </c>
      <c r="B99" s="74">
        <v>200301</v>
      </c>
      <c r="C99" s="74" t="s">
        <v>46</v>
      </c>
      <c r="D99" s="5" t="s">
        <v>16</v>
      </c>
      <c r="E99" s="3">
        <v>0</v>
      </c>
      <c r="F99" s="3">
        <v>0</v>
      </c>
      <c r="G99" s="3">
        <v>137960</v>
      </c>
      <c r="H99" s="3">
        <v>836170</v>
      </c>
      <c r="I99" s="3">
        <v>0</v>
      </c>
      <c r="J99" s="3">
        <v>0</v>
      </c>
      <c r="K99" s="3">
        <v>52350</v>
      </c>
      <c r="L99" s="3">
        <v>0</v>
      </c>
      <c r="M99" s="3">
        <v>0</v>
      </c>
      <c r="N99" s="3">
        <v>0</v>
      </c>
      <c r="O99" s="3">
        <v>229910</v>
      </c>
      <c r="P99" s="3">
        <v>398700</v>
      </c>
      <c r="R99" s="14">
        <f t="shared" ref="R99:R101" si="10">SUM(E99:P99)</f>
        <v>1655090</v>
      </c>
    </row>
    <row r="100" spans="1:19" ht="15" customHeight="1" x14ac:dyDescent="0.25">
      <c r="A100" s="67"/>
      <c r="B100" s="75"/>
      <c r="C100" s="75"/>
      <c r="D100" s="5" t="s">
        <v>148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>
        <v>29920</v>
      </c>
      <c r="R100" s="14">
        <f t="shared" ref="R100" si="11">SUM(E100:P100)</f>
        <v>29920</v>
      </c>
    </row>
    <row r="101" spans="1:19" ht="15" customHeight="1" x14ac:dyDescent="0.25">
      <c r="A101" s="67"/>
      <c r="B101" s="76"/>
      <c r="C101" s="76"/>
      <c r="D101" s="5" t="s">
        <v>14</v>
      </c>
      <c r="E101" s="3">
        <v>1149670</v>
      </c>
      <c r="F101" s="3">
        <v>1077780</v>
      </c>
      <c r="G101" s="3">
        <v>1035380</v>
      </c>
      <c r="H101" s="3">
        <v>350270</v>
      </c>
      <c r="I101" s="3">
        <v>1297360</v>
      </c>
      <c r="J101" s="3">
        <v>1140560</v>
      </c>
      <c r="K101" s="3">
        <v>1221640</v>
      </c>
      <c r="L101" s="3">
        <v>1031980</v>
      </c>
      <c r="M101" s="3">
        <v>1160610</v>
      </c>
      <c r="N101" s="3">
        <v>1422510</v>
      </c>
      <c r="O101" s="3">
        <v>942850</v>
      </c>
      <c r="P101" s="3">
        <v>968680</v>
      </c>
      <c r="R101" s="14">
        <f t="shared" si="10"/>
        <v>12799290</v>
      </c>
    </row>
    <row r="102" spans="1:19" ht="15" customHeight="1" x14ac:dyDescent="0.25">
      <c r="B102"/>
      <c r="C102"/>
      <c r="D102"/>
      <c r="E102"/>
    </row>
    <row r="103" spans="1:19" x14ac:dyDescent="0.25">
      <c r="B103"/>
      <c r="C103"/>
      <c r="D103"/>
      <c r="E103"/>
    </row>
    <row r="104" spans="1:19" x14ac:dyDescent="0.25">
      <c r="A104" s="7" t="s">
        <v>66</v>
      </c>
      <c r="B104" s="68"/>
      <c r="C104" s="68"/>
      <c r="D104" s="69"/>
      <c r="E104" s="14">
        <f t="shared" ref="E104:O104" si="12">SUM(E4:E82)</f>
        <v>5540720</v>
      </c>
      <c r="F104" s="14">
        <f t="shared" ref="F104:G104" si="13">SUM(F4:F82)</f>
        <v>5207510</v>
      </c>
      <c r="G104" s="14">
        <f t="shared" si="13"/>
        <v>5609921</v>
      </c>
      <c r="H104" s="14">
        <f>SUM(H4:H82)</f>
        <v>5788333</v>
      </c>
      <c r="I104" s="14">
        <f t="shared" si="12"/>
        <v>6244914</v>
      </c>
      <c r="J104" s="14">
        <f t="shared" si="12"/>
        <v>5309795</v>
      </c>
      <c r="K104" s="14">
        <f t="shared" si="12"/>
        <v>5655070</v>
      </c>
      <c r="L104" s="14">
        <f t="shared" si="12"/>
        <v>5158911</v>
      </c>
      <c r="M104" s="14">
        <f t="shared" si="12"/>
        <v>5359290</v>
      </c>
      <c r="N104" s="14">
        <f t="shared" si="12"/>
        <v>6224446</v>
      </c>
      <c r="O104" s="14">
        <f t="shared" si="12"/>
        <v>5656387</v>
      </c>
      <c r="P104" s="14">
        <f>SUM(P4:P82)</f>
        <v>5793450</v>
      </c>
      <c r="R104" s="14">
        <f>SUM(E104:P104)</f>
        <v>67548747</v>
      </c>
    </row>
    <row r="105" spans="1:19" x14ac:dyDescent="0.25">
      <c r="A105" s="7" t="s">
        <v>67</v>
      </c>
      <c r="B105" s="70"/>
      <c r="C105" s="70"/>
      <c r="D105" s="71"/>
      <c r="E105" s="14">
        <f>+SUM(E85:E96)</f>
        <v>7520</v>
      </c>
      <c r="F105" s="14">
        <f t="shared" ref="F105:G105" si="14">+SUM(F85:F96)</f>
        <v>4890</v>
      </c>
      <c r="G105" s="14">
        <f t="shared" si="14"/>
        <v>8472</v>
      </c>
      <c r="H105" s="14">
        <f>+SUM(H85:H96)</f>
        <v>7220</v>
      </c>
      <c r="I105" s="14">
        <f t="shared" ref="I105:P105" si="15">+SUM(I85:I96)</f>
        <v>9060</v>
      </c>
      <c r="J105" s="14">
        <f t="shared" si="15"/>
        <v>5030</v>
      </c>
      <c r="K105" s="14">
        <f t="shared" si="15"/>
        <v>3860</v>
      </c>
      <c r="L105" s="14">
        <f t="shared" si="15"/>
        <v>3990</v>
      </c>
      <c r="M105" s="14">
        <f t="shared" si="15"/>
        <v>8775</v>
      </c>
      <c r="N105" s="14">
        <f t="shared" si="15"/>
        <v>6800</v>
      </c>
      <c r="O105" s="14">
        <f t="shared" si="15"/>
        <v>6560</v>
      </c>
      <c r="P105" s="14">
        <f t="shared" si="15"/>
        <v>10536</v>
      </c>
      <c r="R105" s="14">
        <f>SUM(E105:P105)</f>
        <v>82713</v>
      </c>
    </row>
    <row r="106" spans="1:19" x14ac:dyDescent="0.25">
      <c r="A106" s="7" t="s">
        <v>68</v>
      </c>
      <c r="B106" s="72"/>
      <c r="C106" s="72"/>
      <c r="D106" s="73"/>
      <c r="E106" s="14">
        <f>SUM(E99:E101)</f>
        <v>1149670</v>
      </c>
      <c r="F106" s="14">
        <f t="shared" ref="F106:G106" si="16">SUM(F99:F101)</f>
        <v>1077780</v>
      </c>
      <c r="G106" s="14">
        <f t="shared" si="16"/>
        <v>1173340</v>
      </c>
      <c r="H106" s="14">
        <f>SUM(H99:H101)</f>
        <v>1186440</v>
      </c>
      <c r="I106" s="14">
        <f t="shared" ref="I106:O106" si="17">SUM(I99:I101)</f>
        <v>1297360</v>
      </c>
      <c r="J106" s="14">
        <f t="shared" si="17"/>
        <v>1140560</v>
      </c>
      <c r="K106" s="14">
        <f t="shared" si="17"/>
        <v>1273990</v>
      </c>
      <c r="L106" s="14">
        <f t="shared" si="17"/>
        <v>1031980</v>
      </c>
      <c r="M106" s="14">
        <f t="shared" si="17"/>
        <v>1160610</v>
      </c>
      <c r="N106" s="14">
        <f t="shared" si="17"/>
        <v>1422510</v>
      </c>
      <c r="O106" s="14">
        <f t="shared" si="17"/>
        <v>1172760</v>
      </c>
      <c r="P106" s="14">
        <f>SUM(P99:P101)</f>
        <v>1397300</v>
      </c>
      <c r="R106" s="14">
        <f>SUM(E106:P106)</f>
        <v>14484300</v>
      </c>
    </row>
    <row r="107" spans="1:19" x14ac:dyDescent="0.25">
      <c r="A107" s="41" t="s">
        <v>66</v>
      </c>
      <c r="B107" s="80" t="s">
        <v>147</v>
      </c>
      <c r="C107" s="81"/>
      <c r="D107" s="81"/>
      <c r="E107" s="42"/>
      <c r="F107" s="42"/>
      <c r="G107" s="42"/>
      <c r="H107" s="42"/>
      <c r="I107" s="42"/>
      <c r="J107" s="42"/>
      <c r="K107" s="42"/>
      <c r="L107" s="42"/>
      <c r="M107" s="42"/>
      <c r="N107" s="43">
        <v>40156</v>
      </c>
      <c r="O107" s="43">
        <v>29649</v>
      </c>
      <c r="P107" s="43">
        <v>17321</v>
      </c>
      <c r="R107" s="14">
        <f>SUM(E107:P107)</f>
        <v>87126</v>
      </c>
    </row>
    <row r="108" spans="1:19" x14ac:dyDescent="0.25">
      <c r="A108" s="41" t="s">
        <v>67</v>
      </c>
      <c r="B108" s="82"/>
      <c r="C108" s="83"/>
      <c r="D108" s="83"/>
      <c r="E108" s="42"/>
      <c r="F108" s="42"/>
      <c r="G108" s="42"/>
      <c r="H108" s="42"/>
      <c r="I108" s="42"/>
      <c r="J108" s="42"/>
      <c r="K108" s="42"/>
      <c r="L108" s="42"/>
      <c r="M108" s="42"/>
      <c r="N108" s="43">
        <v>0</v>
      </c>
      <c r="O108" s="43">
        <v>0</v>
      </c>
      <c r="P108" s="43">
        <v>0</v>
      </c>
      <c r="R108" s="14"/>
      <c r="S108" s="11"/>
    </row>
    <row r="109" spans="1:19" x14ac:dyDescent="0.25">
      <c r="A109" s="41" t="s">
        <v>68</v>
      </c>
      <c r="B109" s="84"/>
      <c r="C109" s="85"/>
      <c r="D109" s="85"/>
      <c r="E109" s="42"/>
      <c r="F109" s="42"/>
      <c r="G109" s="42"/>
      <c r="H109" s="42"/>
      <c r="I109" s="42"/>
      <c r="J109" s="42"/>
      <c r="K109" s="42"/>
      <c r="L109" s="42"/>
      <c r="M109" s="42"/>
      <c r="N109" s="43">
        <v>0</v>
      </c>
      <c r="O109" s="43">
        <v>0</v>
      </c>
      <c r="P109" s="43">
        <v>0</v>
      </c>
      <c r="R109" s="14"/>
      <c r="S109" s="11"/>
    </row>
    <row r="110" spans="1:19" x14ac:dyDescent="0.25">
      <c r="A110" s="22"/>
      <c r="B110" s="22"/>
      <c r="C110" s="22"/>
      <c r="D110" s="22"/>
      <c r="E110" s="21"/>
      <c r="F110" s="21"/>
      <c r="G110" s="21"/>
      <c r="H110" s="21"/>
      <c r="I110" s="20"/>
      <c r="J110" s="20"/>
      <c r="K110" s="20"/>
      <c r="L110" s="20"/>
      <c r="M110" s="20"/>
      <c r="N110" s="20"/>
      <c r="O110" s="20"/>
      <c r="R110" s="11"/>
    </row>
    <row r="111" spans="1:19" x14ac:dyDescent="0.25">
      <c r="A111" s="79" t="s">
        <v>131</v>
      </c>
      <c r="B111" s="77">
        <v>200307</v>
      </c>
      <c r="C111" s="78" t="s">
        <v>30</v>
      </c>
      <c r="D111" s="2" t="s">
        <v>5</v>
      </c>
      <c r="E111" s="1">
        <v>18920</v>
      </c>
      <c r="F111" s="1">
        <v>30430</v>
      </c>
      <c r="G111" s="1">
        <v>0</v>
      </c>
      <c r="H111" s="1">
        <v>0</v>
      </c>
      <c r="I111" s="1">
        <v>2420</v>
      </c>
      <c r="J111" s="1">
        <v>0</v>
      </c>
      <c r="K111" s="1">
        <v>0</v>
      </c>
      <c r="L111" s="1">
        <v>0</v>
      </c>
      <c r="M111" s="1">
        <v>75000</v>
      </c>
      <c r="N111" s="1">
        <v>9060</v>
      </c>
      <c r="O111" s="1">
        <v>790</v>
      </c>
      <c r="P111" s="1">
        <v>0</v>
      </c>
      <c r="R111" s="14">
        <f t="shared" ref="R111" si="18">SUM(E111:P111)</f>
        <v>136620</v>
      </c>
      <c r="S111" s="4"/>
    </row>
    <row r="112" spans="1:19" x14ac:dyDescent="0.25">
      <c r="A112" s="79"/>
      <c r="B112" s="77"/>
      <c r="C112" s="78"/>
      <c r="D112" s="2" t="s">
        <v>134</v>
      </c>
      <c r="E112" s="1">
        <v>0</v>
      </c>
      <c r="F112" s="1">
        <v>5090</v>
      </c>
      <c r="G112" s="1">
        <v>0</v>
      </c>
      <c r="H112" s="1">
        <v>4320</v>
      </c>
      <c r="I112" s="1">
        <v>0</v>
      </c>
      <c r="J112" s="1">
        <v>3110</v>
      </c>
      <c r="K112" s="1">
        <v>0</v>
      </c>
      <c r="L112" s="1">
        <v>0</v>
      </c>
      <c r="M112" s="1">
        <v>22170</v>
      </c>
      <c r="N112" s="1">
        <v>19990</v>
      </c>
      <c r="O112" s="1">
        <v>0</v>
      </c>
      <c r="P112" s="1">
        <v>0</v>
      </c>
      <c r="R112" s="14">
        <f t="shared" ref="R112" si="19">SUM(E112:P112)</f>
        <v>54680</v>
      </c>
    </row>
    <row r="113" spans="1:20" x14ac:dyDescent="0.25">
      <c r="A113" s="79"/>
      <c r="B113" s="38">
        <v>200301</v>
      </c>
      <c r="C113" s="38" t="s">
        <v>46</v>
      </c>
      <c r="D113" s="5" t="s">
        <v>14</v>
      </c>
      <c r="E113" s="1">
        <v>6240</v>
      </c>
      <c r="F113" s="1">
        <v>5490</v>
      </c>
      <c r="G113" s="1">
        <v>8220</v>
      </c>
      <c r="H113" s="1">
        <v>3830</v>
      </c>
      <c r="I113" s="1">
        <v>0</v>
      </c>
      <c r="J113" s="1">
        <v>0</v>
      </c>
      <c r="K113" s="1">
        <v>0</v>
      </c>
      <c r="L113" s="1">
        <v>0</v>
      </c>
      <c r="M113" s="1">
        <v>11300</v>
      </c>
      <c r="N113" s="1">
        <v>0</v>
      </c>
      <c r="O113" s="1">
        <v>0</v>
      </c>
      <c r="P113" s="1">
        <v>0</v>
      </c>
      <c r="R113" s="14">
        <f t="shared" ref="R113" si="20">SUM(E113:P113)</f>
        <v>35080</v>
      </c>
    </row>
    <row r="114" spans="1:20" x14ac:dyDescent="0.25">
      <c r="A114" s="79"/>
      <c r="B114" s="38">
        <v>200399</v>
      </c>
      <c r="C114" s="38" t="s">
        <v>132</v>
      </c>
      <c r="D114" s="5" t="s">
        <v>112</v>
      </c>
      <c r="E114" s="1">
        <v>0</v>
      </c>
      <c r="F114" s="1">
        <v>318580</v>
      </c>
      <c r="G114" s="1">
        <v>0</v>
      </c>
      <c r="H114" s="1">
        <v>283940</v>
      </c>
      <c r="I114" s="1">
        <v>0</v>
      </c>
      <c r="J114" s="1">
        <v>44680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R114" s="14">
        <f t="shared" ref="R114" si="21">SUM(E114:P114)</f>
        <v>647200</v>
      </c>
    </row>
    <row r="115" spans="1:20" x14ac:dyDescent="0.25">
      <c r="A115" s="79"/>
      <c r="B115" s="38">
        <v>160504</v>
      </c>
      <c r="C115" s="38" t="s">
        <v>56</v>
      </c>
      <c r="D115" s="5" t="s">
        <v>133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32</v>
      </c>
      <c r="O115" s="1">
        <v>0</v>
      </c>
      <c r="P115" s="1">
        <v>0</v>
      </c>
      <c r="R115" s="14">
        <f t="shared" ref="R115:R116" si="22">SUM(E115:P115)</f>
        <v>32</v>
      </c>
    </row>
    <row r="116" spans="1:20" x14ac:dyDescent="0.25">
      <c r="A116" s="79"/>
      <c r="B116" s="40">
        <v>170603</v>
      </c>
      <c r="C116" s="40" t="s">
        <v>110</v>
      </c>
      <c r="D116" s="5" t="s">
        <v>133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545</v>
      </c>
      <c r="O116" s="1">
        <v>0</v>
      </c>
      <c r="P116" s="1">
        <v>0</v>
      </c>
      <c r="R116" s="14">
        <f t="shared" si="22"/>
        <v>545</v>
      </c>
    </row>
    <row r="117" spans="1:20" x14ac:dyDescent="0.25">
      <c r="A117" s="79"/>
      <c r="B117" s="40">
        <v>160305</v>
      </c>
      <c r="C117" s="40" t="s">
        <v>138</v>
      </c>
      <c r="D117" s="5" t="s">
        <v>136</v>
      </c>
      <c r="E117" s="1">
        <v>228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R117" s="14">
        <f t="shared" ref="R117:R122" si="23">SUM(E117:P117)</f>
        <v>228</v>
      </c>
    </row>
    <row r="118" spans="1:20" x14ac:dyDescent="0.25">
      <c r="A118" s="79"/>
      <c r="B118" s="40">
        <v>160505</v>
      </c>
      <c r="C118" s="40" t="s">
        <v>145</v>
      </c>
      <c r="D118" s="5" t="s">
        <v>133</v>
      </c>
      <c r="E118" s="1">
        <v>14</v>
      </c>
      <c r="F118" s="1">
        <v>110</v>
      </c>
      <c r="G118" s="1">
        <v>0</v>
      </c>
      <c r="H118" s="1">
        <v>0</v>
      </c>
      <c r="I118" s="1" t="s">
        <v>151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R118" s="14">
        <f t="shared" ref="R118" si="24">SUM(E118:P118)</f>
        <v>124</v>
      </c>
    </row>
    <row r="119" spans="1:20" x14ac:dyDescent="0.25">
      <c r="A119" s="79"/>
      <c r="B119" s="38">
        <v>170301</v>
      </c>
      <c r="C119" s="38" t="s">
        <v>139</v>
      </c>
      <c r="D119" s="2" t="s">
        <v>136</v>
      </c>
      <c r="E119" s="1">
        <v>249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R119" s="14">
        <f t="shared" si="23"/>
        <v>249</v>
      </c>
    </row>
    <row r="120" spans="1:20" x14ac:dyDescent="0.25">
      <c r="A120" s="79"/>
      <c r="B120" s="38">
        <v>170603</v>
      </c>
      <c r="C120" s="38"/>
      <c r="D120" s="2" t="s">
        <v>136</v>
      </c>
      <c r="E120" s="1">
        <v>15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R120" s="14">
        <f t="shared" si="23"/>
        <v>15</v>
      </c>
    </row>
    <row r="121" spans="1:20" x14ac:dyDescent="0.25">
      <c r="A121" s="79"/>
      <c r="B121" s="38">
        <v>170904</v>
      </c>
      <c r="C121" s="38" t="s">
        <v>113</v>
      </c>
      <c r="D121" s="5" t="s">
        <v>143</v>
      </c>
      <c r="E121" s="1">
        <v>0</v>
      </c>
      <c r="F121" s="1">
        <v>240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R121" s="14">
        <f t="shared" si="23"/>
        <v>240</v>
      </c>
    </row>
    <row r="122" spans="1:20" x14ac:dyDescent="0.25">
      <c r="A122" s="79"/>
      <c r="B122" s="38">
        <v>200201</v>
      </c>
      <c r="C122" s="38" t="s">
        <v>60</v>
      </c>
      <c r="D122" s="5" t="s">
        <v>150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117480</v>
      </c>
      <c r="P122" s="1">
        <v>0</v>
      </c>
      <c r="R122" s="14">
        <f t="shared" si="23"/>
        <v>117480</v>
      </c>
    </row>
    <row r="123" spans="1:20" x14ac:dyDescent="0.25">
      <c r="B123"/>
      <c r="C123"/>
      <c r="D123"/>
      <c r="E123"/>
      <c r="R123" s="11"/>
    </row>
    <row r="124" spans="1:20" x14ac:dyDescent="0.25">
      <c r="B124"/>
      <c r="C124"/>
      <c r="D124"/>
      <c r="E124"/>
      <c r="R124" s="11"/>
    </row>
    <row r="125" spans="1:20" x14ac:dyDescent="0.25">
      <c r="B125"/>
      <c r="C125"/>
      <c r="D125"/>
      <c r="E125"/>
      <c r="R125" s="11"/>
    </row>
    <row r="126" spans="1:20" x14ac:dyDescent="0.25">
      <c r="A126" s="7" t="s">
        <v>69</v>
      </c>
      <c r="B126" s="63"/>
      <c r="C126" s="63"/>
      <c r="D126" s="63"/>
      <c r="E126" s="14">
        <f t="shared" ref="E126:P126" si="25">+E104+E105+E106</f>
        <v>6697910</v>
      </c>
      <c r="F126" s="8">
        <f t="shared" si="25"/>
        <v>6290180</v>
      </c>
      <c r="G126" s="8">
        <f t="shared" si="25"/>
        <v>6791733</v>
      </c>
      <c r="H126" s="8">
        <f t="shared" si="25"/>
        <v>6981993</v>
      </c>
      <c r="I126" s="8">
        <f t="shared" si="25"/>
        <v>7551334</v>
      </c>
      <c r="J126" s="8">
        <f t="shared" si="25"/>
        <v>6455385</v>
      </c>
      <c r="K126" s="8">
        <f t="shared" si="25"/>
        <v>6932920</v>
      </c>
      <c r="L126" s="8">
        <f t="shared" si="25"/>
        <v>6194881</v>
      </c>
      <c r="M126" s="8">
        <f t="shared" si="25"/>
        <v>6528675</v>
      </c>
      <c r="N126" s="8">
        <f t="shared" si="25"/>
        <v>7653756</v>
      </c>
      <c r="O126" s="8">
        <f t="shared" si="25"/>
        <v>6835707</v>
      </c>
      <c r="P126" s="8">
        <f t="shared" si="25"/>
        <v>7201286</v>
      </c>
      <c r="R126" s="14">
        <f>SUM(E126:P126)</f>
        <v>82115760</v>
      </c>
      <c r="S126" s="23"/>
      <c r="T126" s="4"/>
    </row>
    <row r="127" spans="1:20" ht="21" x14ac:dyDescent="0.35">
      <c r="A127" s="7" t="s">
        <v>117</v>
      </c>
      <c r="B127" s="63"/>
      <c r="C127" s="63"/>
      <c r="D127" s="63"/>
      <c r="E127" s="10">
        <f t="shared" ref="E127:P127" si="26">IFERROR(+(E104-SUM(E19:E23)-E107)/(E104+E106-SUM(E19:E23)-E107),)</f>
        <v>0.82349401012360501</v>
      </c>
      <c r="F127" s="10">
        <f t="shared" si="26"/>
        <v>0.82270351720768486</v>
      </c>
      <c r="G127" s="10">
        <f t="shared" si="26"/>
        <v>0.82186659168912168</v>
      </c>
      <c r="H127" s="10">
        <f t="shared" si="26"/>
        <v>0.82359429959975516</v>
      </c>
      <c r="I127" s="10">
        <f t="shared" si="26"/>
        <v>0.82186985031608295</v>
      </c>
      <c r="J127" s="10">
        <f t="shared" si="26"/>
        <v>0.81708941299294457</v>
      </c>
      <c r="K127" s="10">
        <f t="shared" si="26"/>
        <v>0.80942158848502432</v>
      </c>
      <c r="L127" s="10">
        <f t="shared" si="26"/>
        <v>0.82640484016908367</v>
      </c>
      <c r="M127" s="10">
        <f t="shared" si="26"/>
        <v>0.81579841162018552</v>
      </c>
      <c r="N127" s="10">
        <f t="shared" si="26"/>
        <v>0.80618434498262825</v>
      </c>
      <c r="O127" s="10">
        <f t="shared" si="26"/>
        <v>0.82234187690817062</v>
      </c>
      <c r="P127" s="10">
        <f t="shared" si="26"/>
        <v>0.80030837657269838</v>
      </c>
      <c r="R127" s="10">
        <f>IFERROR(+(R104-SUM(R19:R23))/(R104+R106-SUM(R19:R23)),)</f>
        <v>0.81753048499919134</v>
      </c>
    </row>
    <row r="128" spans="1:20" ht="21" x14ac:dyDescent="0.35">
      <c r="A128" s="7" t="s">
        <v>70</v>
      </c>
      <c r="B128" s="63"/>
      <c r="C128" s="63"/>
      <c r="D128" s="63"/>
      <c r="E128" s="10">
        <f t="shared" ref="E128:P128" si="27">IFERROR((+E104-E107)/(E104+E106-E107),)</f>
        <v>0.82816098912021574</v>
      </c>
      <c r="F128" s="10">
        <f t="shared" si="27"/>
        <v>0.82852342533120982</v>
      </c>
      <c r="G128" s="10">
        <f t="shared" si="27"/>
        <v>0.82702419971751051</v>
      </c>
      <c r="H128" s="10">
        <f t="shared" si="27"/>
        <v>0.82989553925267534</v>
      </c>
      <c r="I128" s="10">
        <f t="shared" si="27"/>
        <v>0.82798821681630763</v>
      </c>
      <c r="J128" s="10">
        <f t="shared" si="27"/>
        <v>0.82317872427176486</v>
      </c>
      <c r="K128" s="10">
        <f t="shared" si="27"/>
        <v>0.8161381197449582</v>
      </c>
      <c r="L128" s="10">
        <f t="shared" si="27"/>
        <v>0.83330670819434549</v>
      </c>
      <c r="M128" s="10">
        <f t="shared" si="27"/>
        <v>0.82198960106750107</v>
      </c>
      <c r="N128" s="10">
        <f t="shared" si="27"/>
        <v>0.81299495188515536</v>
      </c>
      <c r="O128" s="10">
        <f t="shared" si="27"/>
        <v>0.82752256122437273</v>
      </c>
      <c r="P128" s="10">
        <f t="shared" si="27"/>
        <v>0.80521170558738364</v>
      </c>
      <c r="R128" s="10">
        <f>IFERROR(+(R104-R107)/(R104+R106-R107),)</f>
        <v>0.8232456256120424</v>
      </c>
    </row>
    <row r="129" spans="1:18" x14ac:dyDescent="0.25">
      <c r="B129"/>
      <c r="C129"/>
      <c r="D129"/>
      <c r="E129"/>
    </row>
    <row r="130" spans="1:18" x14ac:dyDescent="0.25">
      <c r="B130"/>
      <c r="C130"/>
      <c r="D130"/>
      <c r="E130"/>
    </row>
    <row r="131" spans="1:18" x14ac:dyDescent="0.25">
      <c r="A131" s="92" t="s">
        <v>79</v>
      </c>
      <c r="B131" s="92"/>
      <c r="C131" s="15" t="s">
        <v>75</v>
      </c>
      <c r="D131" s="16" t="s">
        <v>78</v>
      </c>
      <c r="E131" s="14" t="s">
        <v>77</v>
      </c>
      <c r="F131" s="14" t="s">
        <v>76</v>
      </c>
      <c r="G131" s="14" t="s">
        <v>80</v>
      </c>
      <c r="H131" s="14" t="s">
        <v>81</v>
      </c>
      <c r="I131" s="14" t="s">
        <v>83</v>
      </c>
      <c r="J131" s="14" t="s">
        <v>89</v>
      </c>
      <c r="K131" s="14" t="s">
        <v>88</v>
      </c>
      <c r="L131" s="14" t="s">
        <v>91</v>
      </c>
      <c r="M131" s="14" t="s">
        <v>93</v>
      </c>
      <c r="N131" s="14" t="s">
        <v>99</v>
      </c>
      <c r="O131" s="14" t="s">
        <v>102</v>
      </c>
      <c r="P131" s="14" t="s">
        <v>103</v>
      </c>
    </row>
    <row r="132" spans="1:18" ht="21" x14ac:dyDescent="0.35">
      <c r="A132" s="92"/>
      <c r="B132" s="92"/>
      <c r="C132" s="17">
        <v>4602</v>
      </c>
      <c r="D132" s="18">
        <f>+C132*0.3*500*2</f>
        <v>1380600</v>
      </c>
      <c r="E132" s="18">
        <f>+$D$132/12</f>
        <v>115050</v>
      </c>
      <c r="F132" s="18">
        <f t="shared" ref="F132:P132" si="28">IF(F126=0,0,+$D$132/12)</f>
        <v>115050</v>
      </c>
      <c r="G132" s="18">
        <f t="shared" si="28"/>
        <v>115050</v>
      </c>
      <c r="H132" s="18">
        <f t="shared" si="28"/>
        <v>115050</v>
      </c>
      <c r="I132" s="18">
        <f t="shared" si="28"/>
        <v>115050</v>
      </c>
      <c r="J132" s="18">
        <f t="shared" si="28"/>
        <v>115050</v>
      </c>
      <c r="K132" s="18">
        <f t="shared" si="28"/>
        <v>115050</v>
      </c>
      <c r="L132" s="18">
        <f t="shared" si="28"/>
        <v>115050</v>
      </c>
      <c r="M132" s="18">
        <f t="shared" si="28"/>
        <v>115050</v>
      </c>
      <c r="N132" s="18">
        <f t="shared" si="28"/>
        <v>115050</v>
      </c>
      <c r="O132" s="18">
        <f t="shared" si="28"/>
        <v>115050</v>
      </c>
      <c r="P132" s="18">
        <f t="shared" si="28"/>
        <v>115050</v>
      </c>
      <c r="R132" s="11">
        <f>SUM(E132:P132)</f>
        <v>1380600</v>
      </c>
    </row>
    <row r="133" spans="1:18" x14ac:dyDescent="0.25">
      <c r="B133"/>
      <c r="C133"/>
      <c r="D133"/>
      <c r="E133"/>
    </row>
    <row r="134" spans="1:18" x14ac:dyDescent="0.25">
      <c r="B134"/>
      <c r="C134"/>
      <c r="D134"/>
      <c r="E134"/>
    </row>
    <row r="135" spans="1:18" ht="21" x14ac:dyDescent="0.35">
      <c r="A135" s="64" t="s">
        <v>118</v>
      </c>
      <c r="B135" s="65"/>
      <c r="C135" s="65"/>
      <c r="D135" s="66"/>
      <c r="E135" s="10">
        <f t="shared" ref="E135:P135" si="29">IFERROR(+(E104+E132-SUM(E19:E23)-E107)/(E104+E106+E132-SUM(E19:E23)-E107),)</f>
        <v>0.82655758281612546</v>
      </c>
      <c r="F135" s="10">
        <f t="shared" si="29"/>
        <v>0.82599668712726149</v>
      </c>
      <c r="G135" s="10">
        <f t="shared" si="29"/>
        <v>0.82492456256133517</v>
      </c>
      <c r="H135" s="10">
        <f t="shared" si="29"/>
        <v>0.82656117817475239</v>
      </c>
      <c r="I135" s="10">
        <f t="shared" si="29"/>
        <v>0.8246399425594978</v>
      </c>
      <c r="J135" s="10">
        <f t="shared" si="29"/>
        <v>0.82040306015196829</v>
      </c>
      <c r="K135" s="10">
        <f t="shared" si="29"/>
        <v>0.81264604972712873</v>
      </c>
      <c r="L135" s="10">
        <f t="shared" si="29"/>
        <v>0.82970067828960059</v>
      </c>
      <c r="M135" s="10">
        <f t="shared" si="29"/>
        <v>0.81910156316973226</v>
      </c>
      <c r="N135" s="10">
        <f t="shared" si="29"/>
        <v>0.80917560416121692</v>
      </c>
      <c r="O135" s="10">
        <f t="shared" si="29"/>
        <v>0.82538516926364458</v>
      </c>
      <c r="P135" s="10">
        <f t="shared" si="29"/>
        <v>0.80353861085642853</v>
      </c>
      <c r="R135" s="10">
        <f>IFERROR(+(R104+R132-SUM(R19:R23))/(R104+R106+R132-SUM(R19:R23)),)</f>
        <v>0.8206498233460876</v>
      </c>
    </row>
    <row r="136" spans="1:18" ht="21" x14ac:dyDescent="0.35">
      <c r="A136" s="64" t="s">
        <v>82</v>
      </c>
      <c r="B136" s="65"/>
      <c r="C136" s="65"/>
      <c r="D136" s="66"/>
      <c r="E136" s="10">
        <f t="shared" ref="E136:P136" si="30">IFERROR(+(E104+E132-E107)/(E104+E106+E132-E107),)</f>
        <v>0.83106602952931774</v>
      </c>
      <c r="F136" s="10">
        <f t="shared" si="30"/>
        <v>0.83160582094076252</v>
      </c>
      <c r="G136" s="10">
        <f t="shared" si="30"/>
        <v>0.82990908934085461</v>
      </c>
      <c r="H136" s="10">
        <f t="shared" si="30"/>
        <v>0.83265590692461577</v>
      </c>
      <c r="I136" s="10">
        <f t="shared" si="30"/>
        <v>0.83057266481083991</v>
      </c>
      <c r="J136" s="10">
        <f t="shared" si="30"/>
        <v>0.82627728220878982</v>
      </c>
      <c r="K136" s="10">
        <f t="shared" si="30"/>
        <v>0.81914109802373902</v>
      </c>
      <c r="L136" s="10">
        <f t="shared" si="30"/>
        <v>0.83634797724875642</v>
      </c>
      <c r="M136" s="10">
        <f t="shared" si="30"/>
        <v>0.82507630049962699</v>
      </c>
      <c r="N136" s="10">
        <f t="shared" si="30"/>
        <v>0.81578119233085333</v>
      </c>
      <c r="O136" s="10">
        <f t="shared" si="30"/>
        <v>0.8303923842888935</v>
      </c>
      <c r="P136" s="10">
        <f t="shared" si="30"/>
        <v>0.80828647513424956</v>
      </c>
      <c r="R136" s="44">
        <f>IFERROR(+(R104+R132-R107)/(R104+R106+R132-R107),)</f>
        <v>0.82617419008769133</v>
      </c>
    </row>
    <row r="137" spans="1:18" x14ac:dyDescent="0.25">
      <c r="R137" t="s">
        <v>94</v>
      </c>
    </row>
    <row r="138" spans="1:18" x14ac:dyDescent="0.25">
      <c r="R138" s="24">
        <f>+(P136+O136+N136+M136+L136+K136+J136+I136+H136)/9</f>
        <v>0.82494792016337393</v>
      </c>
    </row>
    <row r="146" spans="5:16" x14ac:dyDescent="0.25">
      <c r="E146" s="12">
        <f>+E126-'[1]Riepilogo pesi'!C$167-'[1]Riepilogo pesi'!C$125</f>
        <v>0</v>
      </c>
      <c r="F146" s="12">
        <f>+F126-'[1]Riepilogo pesi'!D$167-'[1]Riepilogo pesi'!D$125</f>
        <v>0</v>
      </c>
      <c r="G146" s="12">
        <f>+G126-'[1]Riepilogo pesi'!E$167-'[1]Riepilogo pesi'!E$125</f>
        <v>0</v>
      </c>
      <c r="H146" s="12">
        <f>+H126-'[1]Riepilogo pesi'!F$167-'[1]Riepilogo pesi'!F$125</f>
        <v>0</v>
      </c>
      <c r="I146" s="12">
        <f>+I126-'[1]Riepilogo pesi'!G$167-'[1]Riepilogo pesi'!G$125</f>
        <v>0</v>
      </c>
      <c r="J146" s="12">
        <f>+J126-'[1]Riepilogo pesi'!H$167-'[1]Riepilogo pesi'!H$125</f>
        <v>0</v>
      </c>
      <c r="K146" s="12">
        <f>+K126-'[1]Riepilogo pesi'!I$167-'[1]Riepilogo pesi'!I$125</f>
        <v>0</v>
      </c>
      <c r="L146" s="12">
        <f>+L126-'[1]Riepilogo pesi'!J$167-'[1]Riepilogo pesi'!J$125</f>
        <v>0</v>
      </c>
      <c r="M146" s="12">
        <f>+M126-'[1]Riepilogo pesi'!K$167-'[1]Riepilogo pesi'!K$125</f>
        <v>0</v>
      </c>
      <c r="N146" s="12">
        <f>+N126-'[1]Riepilogo pesi'!L$167-'[1]Riepilogo pesi'!L$125</f>
        <v>0</v>
      </c>
      <c r="O146" s="12">
        <f>+O126-'[1]Riepilogo pesi'!M$167-'[1]Riepilogo pesi'!M$125</f>
        <v>0</v>
      </c>
      <c r="P146" s="12">
        <f>+P126-'[1]Riepilogo pesi'!N$167-'[1]Riepilogo pesi'!N$125</f>
        <v>0</v>
      </c>
    </row>
    <row r="148" spans="5:16" x14ac:dyDescent="0.25"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</row>
  </sheetData>
  <sortState xmlns:xlrd2="http://schemas.microsoft.com/office/spreadsheetml/2017/richdata2" ref="B4:G82">
    <sortCondition ref="B4:B82"/>
  </sortState>
  <mergeCells count="59">
    <mergeCell ref="B15:B16"/>
    <mergeCell ref="C15:C16"/>
    <mergeCell ref="A1:H1"/>
    <mergeCell ref="A136:D136"/>
    <mergeCell ref="A131:B132"/>
    <mergeCell ref="C65:C66"/>
    <mergeCell ref="A4:A82"/>
    <mergeCell ref="A85:A96"/>
    <mergeCell ref="B8:B10"/>
    <mergeCell ref="C8:C10"/>
    <mergeCell ref="B41:B43"/>
    <mergeCell ref="C41:C43"/>
    <mergeCell ref="B5:B6"/>
    <mergeCell ref="C5:C6"/>
    <mergeCell ref="B57:B61"/>
    <mergeCell ref="B19:B23"/>
    <mergeCell ref="C19:C23"/>
    <mergeCell ref="B28:B31"/>
    <mergeCell ref="C28:C31"/>
    <mergeCell ref="C50:C52"/>
    <mergeCell ref="B50:B52"/>
    <mergeCell ref="B32:B33"/>
    <mergeCell ref="C32:C33"/>
    <mergeCell ref="B39:B40"/>
    <mergeCell ref="C39:C40"/>
    <mergeCell ref="B37:B38"/>
    <mergeCell ref="C37:C38"/>
    <mergeCell ref="B128:D128"/>
    <mergeCell ref="A135:D135"/>
    <mergeCell ref="B85:B86"/>
    <mergeCell ref="B126:D126"/>
    <mergeCell ref="A99:A101"/>
    <mergeCell ref="B104:D106"/>
    <mergeCell ref="B99:B101"/>
    <mergeCell ref="C99:C101"/>
    <mergeCell ref="C85:C86"/>
    <mergeCell ref="B93:B94"/>
    <mergeCell ref="C93:C94"/>
    <mergeCell ref="B111:B112"/>
    <mergeCell ref="C111:C112"/>
    <mergeCell ref="A111:A122"/>
    <mergeCell ref="B127:D127"/>
    <mergeCell ref="B107:D109"/>
    <mergeCell ref="B11:B12"/>
    <mergeCell ref="C11:C12"/>
    <mergeCell ref="C80:C82"/>
    <mergeCell ref="B65:B66"/>
    <mergeCell ref="B70:B71"/>
    <mergeCell ref="C70:C71"/>
    <mergeCell ref="C63:C64"/>
    <mergeCell ref="B80:B82"/>
    <mergeCell ref="C55:C56"/>
    <mergeCell ref="B67:B68"/>
    <mergeCell ref="C67:C68"/>
    <mergeCell ref="B72:B79"/>
    <mergeCell ref="C72:C79"/>
    <mergeCell ref="B63:B64"/>
    <mergeCell ref="C57:C61"/>
    <mergeCell ref="B55:B56"/>
  </mergeCells>
  <phoneticPr fontId="8" type="noConversion"/>
  <pageMargins left="0.11811023622047245" right="0.11811023622047245" top="0.74803149606299213" bottom="0.74803149606299213" header="0.31496062992125984" footer="0.31496062992125984"/>
  <pageSetup paperSize="9"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Flussi Destino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 Serra</dc:creator>
  <cp:lastModifiedBy>Matteo Casadei</cp:lastModifiedBy>
  <cp:lastPrinted>2021-01-07T09:34:47Z</cp:lastPrinted>
  <dcterms:created xsi:type="dcterms:W3CDTF">2019-04-03T08:14:35Z</dcterms:created>
  <dcterms:modified xsi:type="dcterms:W3CDTF">2025-07-28T14:25:29Z</dcterms:modified>
</cp:coreProperties>
</file>